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5.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sonia.rojas\Desktop\OCI 2017\O.C.I\OCI 2017\DEC 370 - 215 CIRCULAR 011 Y 002 ALCALDIA MAYOR\"/>
    </mc:Choice>
  </mc:AlternateContent>
  <bookViews>
    <workbookView xWindow="0" yWindow="0" windowWidth="21600" windowHeight="9510"/>
  </bookViews>
  <sheets>
    <sheet name="1094" sheetId="1" r:id="rId1"/>
    <sheet name="1120" sheetId="7" r:id="rId2"/>
    <sheet name="1128" sheetId="8" r:id="rId3"/>
    <sheet name="1129" sheetId="9" r:id="rId4"/>
    <sheet name="1131" sheetId="10" r:id="rId5"/>
    <sheet name="Meta Producto" sheetId="11" r:id="rId6"/>
    <sheet name="Recomendaciones" sheetId="12" r:id="rId7"/>
    <sheet name="FORMATO ANALISIS OBSERVACIONES" sheetId="5" r:id="rId8"/>
    <sheet name="EJEMPLO " sheetId="4" state="hidden" r:id="rId9"/>
    <sheet name="ESTRUCTURA " sheetId="6" state="hidden" r:id="rId10"/>
  </sheets>
  <externalReferences>
    <externalReference r:id="rId11"/>
    <externalReference r:id="rId12"/>
    <externalReference r:id="rId13"/>
    <externalReference r:id="rId14"/>
    <externalReference r:id="rId15"/>
  </externalReferences>
  <definedNames>
    <definedName name="_xlnm._FilterDatabase" localSheetId="0" hidden="1">'1094'!$B$12:$C$12</definedName>
    <definedName name="_xlnm._FilterDatabase" localSheetId="1" hidden="1">'1120'!$B$12:$C$12</definedName>
    <definedName name="_xlnm._FilterDatabase" localSheetId="2" hidden="1">'1128'!$B$12:$C$12</definedName>
    <definedName name="_xlnm._FilterDatabase" localSheetId="3" hidden="1">'1129'!$B$12:$C$12</definedName>
    <definedName name="_xlnm._FilterDatabase" localSheetId="4" hidden="1">'1131'!$B$12:$C$12</definedName>
    <definedName name="_xlnm._FilterDatabase" localSheetId="8" hidden="1">'EJEMPLO '!$B$12:$C$12</definedName>
    <definedName name="_xlnm._FilterDatabase" localSheetId="7" hidden="1">'FORMATO ANALISIS OBSERVACIONES'!#REF!</definedName>
    <definedName name="acceso_con_calidad_a_la_educación_superior" localSheetId="1">#REF!</definedName>
    <definedName name="acceso_con_calidad_a_la_educación_superior" localSheetId="2">#REF!</definedName>
    <definedName name="acceso_con_calidad_a_la_educación_superior" localSheetId="3">#REF!</definedName>
    <definedName name="acceso_con_calidad_a_la_educación_superior" localSheetId="4">#REF!</definedName>
    <definedName name="acceso_con_calidad_a_la_educación_superior" localSheetId="9">#REF!</definedName>
    <definedName name="acceso_con_calidad_a_la_educación_superior" localSheetId="7">#REF!</definedName>
    <definedName name="acceso_con_calidad_a_la_educación_superior">#REF!</definedName>
    <definedName name="Ambiente" localSheetId="1">#REF!</definedName>
    <definedName name="Ambiente" localSheetId="2">#REF!</definedName>
    <definedName name="Ambiente" localSheetId="3">#REF!</definedName>
    <definedName name="Ambiente" localSheetId="4">#REF!</definedName>
    <definedName name="Ambiente" localSheetId="9">#REF!</definedName>
    <definedName name="Ambiente" localSheetId="7">#REF!</definedName>
    <definedName name="Ambiente">#REF!</definedName>
    <definedName name="Ambiente_sano_para_la_equidad_y_disfrute_del_ciudadano" localSheetId="1">#REF!</definedName>
    <definedName name="Ambiente_sano_para_la_equidad_y_disfrute_del_ciudadano" localSheetId="2">#REF!</definedName>
    <definedName name="Ambiente_sano_para_la_equidad_y_disfrute_del_ciudadano" localSheetId="3">#REF!</definedName>
    <definedName name="Ambiente_sano_para_la_equidad_y_disfrute_del_ciudadano" localSheetId="4">#REF!</definedName>
    <definedName name="Ambiente_sano_para_la_equidad_y_disfrute_del_ciudadano" localSheetId="9">#REF!</definedName>
    <definedName name="Ambiente_sano_para_la_equidad_y_disfrute_del_ciudadano" localSheetId="7">#REF!</definedName>
    <definedName name="Ambiente_sano_para_la_equidad_y_disfrute_del_ciudadano">#REF!</definedName>
    <definedName name="Articulación_regional_y_planeación_integral_del_transporte" localSheetId="1">#REF!</definedName>
    <definedName name="Articulación_regional_y_planeación_integral_del_transporte" localSheetId="2">#REF!</definedName>
    <definedName name="Articulación_regional_y_planeación_integral_del_transporte" localSheetId="3">#REF!</definedName>
    <definedName name="Articulación_regional_y_planeación_integral_del_transporte" localSheetId="4">#REF!</definedName>
    <definedName name="Articulación_regional_y_planeación_integral_del_transporte" localSheetId="9">#REF!</definedName>
    <definedName name="Articulación_regional_y_planeación_integral_del_transporte" localSheetId="7">#REF!</definedName>
    <definedName name="Articulación_regional_y_planeación_integral_del_transporte">#REF!</definedName>
    <definedName name="Atención_integral_y_eficiente_en_salud" localSheetId="1">#REF!</definedName>
    <definedName name="Atención_integral_y_eficiente_en_salud" localSheetId="2">#REF!</definedName>
    <definedName name="Atención_integral_y_eficiente_en_salud" localSheetId="3">#REF!</definedName>
    <definedName name="Atención_integral_y_eficiente_en_salud" localSheetId="4">#REF!</definedName>
    <definedName name="Atención_integral_y_eficiente_en_salud" localSheetId="9">#REF!</definedName>
    <definedName name="Atención_integral_y_eficiente_en_salud" localSheetId="7">#REF!</definedName>
    <definedName name="Atención_integral_y_eficiente_en_salud">#REF!</definedName>
    <definedName name="ayuda_3">"CuadroTexto 4"</definedName>
    <definedName name="ayuda3">"CuadroTexto 4"</definedName>
    <definedName name="Bogotá_ciudad_inteligente" localSheetId="1">#REF!</definedName>
    <definedName name="Bogotá_ciudad_inteligente" localSheetId="2">#REF!</definedName>
    <definedName name="Bogotá_ciudad_inteligente" localSheetId="3">#REF!</definedName>
    <definedName name="Bogotá_ciudad_inteligente" localSheetId="4">#REF!</definedName>
    <definedName name="Bogotá_ciudad_inteligente" localSheetId="9">#REF!</definedName>
    <definedName name="Bogotá_ciudad_inteligente" localSheetId="7">#REF!</definedName>
    <definedName name="Bogotá_ciudad_inteligente">#REF!</definedName>
    <definedName name="Bogotá_democracia_para_todos_desde_el_espacio_público" localSheetId="1">#REF!</definedName>
    <definedName name="Bogotá_democracia_para_todos_desde_el_espacio_público" localSheetId="2">#REF!</definedName>
    <definedName name="Bogotá_democracia_para_todos_desde_el_espacio_público" localSheetId="3">#REF!</definedName>
    <definedName name="Bogotá_democracia_para_todos_desde_el_espacio_público" localSheetId="4">#REF!</definedName>
    <definedName name="Bogotá_democracia_para_todos_desde_el_espacio_público" localSheetId="9">#REF!</definedName>
    <definedName name="Bogotá_democracia_para_todos_desde_el_espacio_público" localSheetId="7">#REF!</definedName>
    <definedName name="Bogotá_democracia_para_todos_desde_el_espacio_público">#REF!</definedName>
    <definedName name="Bogotá_mejor_para_las_victimas_la_paz_y_la_reconciliación" localSheetId="1">#REF!</definedName>
    <definedName name="Bogotá_mejor_para_las_victimas_la_paz_y_la_reconciliación" localSheetId="2">#REF!</definedName>
    <definedName name="Bogotá_mejor_para_las_victimas_la_paz_y_la_reconciliación" localSheetId="3">#REF!</definedName>
    <definedName name="Bogotá_mejor_para_las_victimas_la_paz_y_la_reconciliación" localSheetId="4">#REF!</definedName>
    <definedName name="Bogotá_mejor_para_las_victimas_la_paz_y_la_reconciliación" localSheetId="9">#REF!</definedName>
    <definedName name="Bogotá_mejor_para_las_victimas_la_paz_y_la_reconciliación" localSheetId="7">#REF!</definedName>
    <definedName name="Bogotá_mejor_para_las_victimas_la_paz_y_la_reconciliación">#REF!</definedName>
    <definedName name="Bogotá_mejor_sin_violencia_para_las_mujeres" localSheetId="1">#REF!</definedName>
    <definedName name="Bogotá_mejor_sin_violencia_para_las_mujeres" localSheetId="2">#REF!</definedName>
    <definedName name="Bogotá_mejor_sin_violencia_para_las_mujeres" localSheetId="3">#REF!</definedName>
    <definedName name="Bogotá_mejor_sin_violencia_para_las_mujeres" localSheetId="4">#REF!</definedName>
    <definedName name="Bogotá_mejor_sin_violencia_para_las_mujeres" localSheetId="9">#REF!</definedName>
    <definedName name="Bogotá_mejor_sin_violencia_para_las_mujeres" localSheetId="7">#REF!</definedName>
    <definedName name="Bogotá_mejor_sin_violencia_para_las_mujeres">#REF!</definedName>
    <definedName name="Bogotá_territorio_seguro_para_las_mujeres" localSheetId="1">#REF!</definedName>
    <definedName name="Bogotá_territorio_seguro_para_las_mujeres" localSheetId="2">#REF!</definedName>
    <definedName name="Bogotá_territorio_seguro_para_las_mujeres" localSheetId="3">#REF!</definedName>
    <definedName name="Bogotá_territorio_seguro_para_las_mujeres" localSheetId="4">#REF!</definedName>
    <definedName name="Bogotá_territorio_seguro_para_las_mujeres" localSheetId="9">#REF!</definedName>
    <definedName name="Bogotá_territorio_seguro_para_las_mujeres" localSheetId="7">#REF!</definedName>
    <definedName name="Bogotá_territorio_seguro_para_las_mujeres">#REF!</definedName>
    <definedName name="Bogotá_una_ciudad_digital" localSheetId="1">#REF!</definedName>
    <definedName name="Bogotá_una_ciudad_digital" localSheetId="2">#REF!</definedName>
    <definedName name="Bogotá_una_ciudad_digital" localSheetId="3">#REF!</definedName>
    <definedName name="Bogotá_una_ciudad_digital" localSheetId="4">#REF!</definedName>
    <definedName name="Bogotá_una_ciudad_digital" localSheetId="9">#REF!</definedName>
    <definedName name="Bogotá_una_ciudad_digital" localSheetId="7">#REF!</definedName>
    <definedName name="Bogotá_una_ciudad_digital">#REF!</definedName>
    <definedName name="Bogotá_una_ciudad_inteligente" localSheetId="1">#REF!</definedName>
    <definedName name="Bogotá_una_ciudad_inteligente" localSheetId="2">#REF!</definedName>
    <definedName name="Bogotá_una_ciudad_inteligente" localSheetId="3">#REF!</definedName>
    <definedName name="Bogotá_una_ciudad_inteligente" localSheetId="4">#REF!</definedName>
    <definedName name="Bogotá_una_ciudad_inteligente" localSheetId="9">#REF!</definedName>
    <definedName name="Bogotá_una_ciudad_inteligente" localSheetId="7">#REF!</definedName>
    <definedName name="Bogotá_una_ciudad_inteligente">#REF!</definedName>
    <definedName name="Bogotá_vive_los_derechos_humanos" localSheetId="1">#REF!</definedName>
    <definedName name="Bogotá_vive_los_derechos_humanos" localSheetId="2">#REF!</definedName>
    <definedName name="Bogotá_vive_los_derechos_humanos" localSheetId="3">#REF!</definedName>
    <definedName name="Bogotá_vive_los_derechos_humanos" localSheetId="4">#REF!</definedName>
    <definedName name="Bogotá_vive_los_derechos_humanos" localSheetId="9">#REF!</definedName>
    <definedName name="Bogotá_vive_los_derechos_humanos" localSheetId="7">#REF!</definedName>
    <definedName name="Bogotá_vive_los_derechos_humanos">#REF!</definedName>
    <definedName name="Calidad_educativa_para_todos" localSheetId="1">#REF!</definedName>
    <definedName name="Calidad_educativa_para_todos" localSheetId="2">#REF!</definedName>
    <definedName name="Calidad_educativa_para_todos" localSheetId="3">#REF!</definedName>
    <definedName name="Calidad_educativa_para_todos" localSheetId="4">#REF!</definedName>
    <definedName name="Calidad_educativa_para_todos" localSheetId="9">#REF!</definedName>
    <definedName name="Calidad_educativa_para_todos" localSheetId="7">#REF!</definedName>
    <definedName name="Calidad_educativa_para_todos">#REF!</definedName>
    <definedName name="Cambio_cultural_y_construcción_del_tejido_social_para_la_vida" localSheetId="1">#REF!</definedName>
    <definedName name="Cambio_cultural_y_construcción_del_tejido_social_para_la_vida" localSheetId="2">#REF!</definedName>
    <definedName name="Cambio_cultural_y_construcción_del_tejido_social_para_la_vida" localSheetId="3">#REF!</definedName>
    <definedName name="Cambio_cultural_y_construcción_del_tejido_social_para_la_vida" localSheetId="4">#REF!</definedName>
    <definedName name="Cambio_cultural_y_construcción_del_tejido_social_para_la_vida" localSheetId="9">#REF!</definedName>
    <definedName name="Cambio_cultural_y_construcción_del_tejido_social_para_la_vida" localSheetId="7">#REF!</definedName>
    <definedName name="Cambio_cultural_y_construcción_del_tejido_social_para_la_vida">#REF!</definedName>
    <definedName name="Ciudad_de_oportunidades_para_las_mujeres_niñas_adolescentes_y_jóvenes" localSheetId="1">#REF!</definedName>
    <definedName name="Ciudad_de_oportunidades_para_las_mujeres_niñas_adolescentes_y_jóvenes" localSheetId="2">#REF!</definedName>
    <definedName name="Ciudad_de_oportunidades_para_las_mujeres_niñas_adolescentes_y_jóvenes" localSheetId="3">#REF!</definedName>
    <definedName name="Ciudad_de_oportunidades_para_las_mujeres_niñas_adolescentes_y_jóvenes" localSheetId="4">#REF!</definedName>
    <definedName name="Ciudad_de_oportunidades_para_las_mujeres_niñas_adolescentes_y_jóvenes" localSheetId="9">#REF!</definedName>
    <definedName name="Ciudad_de_oportunidades_para_las_mujeres_niñas_adolescentes_y_jóvenes" localSheetId="7">#REF!</definedName>
    <definedName name="Ciudad_de_oportunidades_para_las_mujeres_niñas_adolescentes_y_jóvenes">#REF!</definedName>
    <definedName name="Consolidar_el_turismo_como_factor_de_desarrollo_confianza_y_felicidad_para_Bogotá_Región" localSheetId="1">#REF!</definedName>
    <definedName name="Consolidar_el_turismo_como_factor_de_desarrollo_confianza_y_felicidad_para_Bogotá_Región" localSheetId="2">#REF!</definedName>
    <definedName name="Consolidar_el_turismo_como_factor_de_desarrollo_confianza_y_felicidad_para_Bogotá_Región" localSheetId="3">#REF!</definedName>
    <definedName name="Consolidar_el_turismo_como_factor_de_desarrollo_confianza_y_felicidad_para_Bogotá_Región" localSheetId="4">#REF!</definedName>
    <definedName name="Consolidar_el_turismo_como_factor_de_desarrollo_confianza_y_felicidad_para_Bogotá_Región" localSheetId="9">#REF!</definedName>
    <definedName name="Consolidar_el_turismo_como_factor_de_desarrollo_confianza_y_felicidad_para_Bogotá_Región" localSheetId="7">#REF!</definedName>
    <definedName name="Consolidar_el_turismo_como_factor_de_desarrollo_confianza_y_felicidad_para_Bogotá_Región">#REF!</definedName>
    <definedName name="Cultura_Recreación_y_Deporte" localSheetId="1">#REF!</definedName>
    <definedName name="Cultura_Recreación_y_Deporte" localSheetId="2">#REF!</definedName>
    <definedName name="Cultura_Recreación_y_Deporte" localSheetId="3">#REF!</definedName>
    <definedName name="Cultura_Recreación_y_Deporte" localSheetId="4">#REF!</definedName>
    <definedName name="Cultura_Recreación_y_Deporte" localSheetId="9">#REF!</definedName>
    <definedName name="Cultura_Recreación_y_Deporte" localSheetId="7">#REF!</definedName>
    <definedName name="Cultura_Recreación_y_Deporte">#REF!</definedName>
    <definedName name="Departamento_Administrativo_del_Servicio_Civil" localSheetId="1">#REF!</definedName>
    <definedName name="Departamento_Administrativo_del_Servicio_Civil" localSheetId="2">#REF!</definedName>
    <definedName name="Departamento_Administrativo_del_Servicio_Civil" localSheetId="3">#REF!</definedName>
    <definedName name="Departamento_Administrativo_del_Servicio_Civil" localSheetId="4">#REF!</definedName>
    <definedName name="Departamento_Administrativo_del_Servicio_Civil" localSheetId="9">#REF!</definedName>
    <definedName name="Departamento_Administrativo_del_Servicio_Civil" localSheetId="7">#REF!</definedName>
    <definedName name="Departamento_Administrativo_del_Servicio_Civil">#REF!</definedName>
    <definedName name="Desarrollo_Económico_Industria_y_Turismo" localSheetId="1">#REF!</definedName>
    <definedName name="Desarrollo_Económico_Industria_y_Turismo" localSheetId="2">#REF!</definedName>
    <definedName name="Desarrollo_Económico_Industria_y_Turismo" localSheetId="3">#REF!</definedName>
    <definedName name="Desarrollo_Económico_Industria_y_Turismo" localSheetId="4">#REF!</definedName>
    <definedName name="Desarrollo_Económico_Industria_y_Turismo" localSheetId="9">#REF!</definedName>
    <definedName name="Desarrollo_Económico_Industria_y_Turismo" localSheetId="7">#REF!</definedName>
    <definedName name="Desarrollo_Económico_Industria_y_Turismo">#REF!</definedName>
    <definedName name="Desarrollo_integral_desde_la_gestación_hasta_la_adolescencia" localSheetId="1">#REF!</definedName>
    <definedName name="Desarrollo_integral_desde_la_gestación_hasta_la_adolescencia" localSheetId="2">#REF!</definedName>
    <definedName name="Desarrollo_integral_desde_la_gestación_hasta_la_adolescencia" localSheetId="3">#REF!</definedName>
    <definedName name="Desarrollo_integral_desde_la_gestación_hasta_la_adolescencia" localSheetId="4">#REF!</definedName>
    <definedName name="Desarrollo_integral_desde_la_gestación_hasta_la_adolescencia" localSheetId="9">#REF!</definedName>
    <definedName name="Desarrollo_integral_desde_la_gestación_hasta_la_adolescencia" localSheetId="7">#REF!</definedName>
    <definedName name="Desarrollo_integral_desde_la_gestación_hasta_la_adolescencia">#REF!</definedName>
    <definedName name="Desarrollo_integral_para_la_felicidad_y_el_ejercicio_de_la_ciudadanía" localSheetId="1">#REF!</definedName>
    <definedName name="Desarrollo_integral_para_la_felicidad_y_el_ejercicio_de_la_ciudadanía" localSheetId="2">#REF!</definedName>
    <definedName name="Desarrollo_integral_para_la_felicidad_y_el_ejercicio_de_la_ciudadanía" localSheetId="3">#REF!</definedName>
    <definedName name="Desarrollo_integral_para_la_felicidad_y_el_ejercicio_de_la_ciudadanía" localSheetId="4">#REF!</definedName>
    <definedName name="Desarrollo_integral_para_la_felicidad_y_el_ejercicio_de_la_ciudadanía" localSheetId="9">#REF!</definedName>
    <definedName name="Desarrollo_integral_para_la_felicidad_y_el_ejercicio_de_la_ciudadanía" localSheetId="7">#REF!</definedName>
    <definedName name="Desarrollo_integral_para_la_felicidad_y_el_ejercicio_de_la_ciudadanía">#REF!</definedName>
    <definedName name="Desarrollo_rural_sostenible" localSheetId="1">#REF!</definedName>
    <definedName name="Desarrollo_rural_sostenible" localSheetId="2">#REF!</definedName>
    <definedName name="Desarrollo_rural_sostenible" localSheetId="3">#REF!</definedName>
    <definedName name="Desarrollo_rural_sostenible" localSheetId="4">#REF!</definedName>
    <definedName name="Desarrollo_rural_sostenible" localSheetId="9">#REF!</definedName>
    <definedName name="Desarrollo_rural_sostenible" localSheetId="7">#REF!</definedName>
    <definedName name="Desarrollo_rural_sostenible">#REF!</definedName>
    <definedName name="Educación" localSheetId="1">#REF!</definedName>
    <definedName name="Educación" localSheetId="2">#REF!</definedName>
    <definedName name="Educación" localSheetId="3">#REF!</definedName>
    <definedName name="Educación" localSheetId="4">#REF!</definedName>
    <definedName name="Educación" localSheetId="9">#REF!</definedName>
    <definedName name="Educación" localSheetId="7">#REF!</definedName>
    <definedName name="Educación">#REF!</definedName>
    <definedName name="EJE_TRANSVERSAL_CUATRO" localSheetId="1">#REF!</definedName>
    <definedName name="EJE_TRANSVERSAL_CUATRO" localSheetId="2">#REF!</definedName>
    <definedName name="EJE_TRANSVERSAL_CUATRO" localSheetId="3">#REF!</definedName>
    <definedName name="EJE_TRANSVERSAL_CUATRO" localSheetId="4">#REF!</definedName>
    <definedName name="EJE_TRANSVERSAL_CUATRO" localSheetId="9">#REF!</definedName>
    <definedName name="EJE_TRANSVERSAL_CUATRO" localSheetId="7">#REF!</definedName>
    <definedName name="EJE_TRANSVERSAL_CUATRO">#REF!</definedName>
    <definedName name="EJE_TRANSVERSAL_DOS" localSheetId="1">#REF!</definedName>
    <definedName name="EJE_TRANSVERSAL_DOS" localSheetId="2">#REF!</definedName>
    <definedName name="EJE_TRANSVERSAL_DOS" localSheetId="3">#REF!</definedName>
    <definedName name="EJE_TRANSVERSAL_DOS" localSheetId="4">#REF!</definedName>
    <definedName name="EJE_TRANSVERSAL_DOS" localSheetId="9">#REF!</definedName>
    <definedName name="EJE_TRANSVERSAL_DOS" localSheetId="7">#REF!</definedName>
    <definedName name="EJE_TRANSVERSAL_DOS">#REF!</definedName>
    <definedName name="EJE_TRANSVERSAL_TRES" localSheetId="1">#REF!</definedName>
    <definedName name="EJE_TRANSVERSAL_TRES" localSheetId="2">#REF!</definedName>
    <definedName name="EJE_TRANSVERSAL_TRES" localSheetId="3">#REF!</definedName>
    <definedName name="EJE_TRANSVERSAL_TRES" localSheetId="4">#REF!</definedName>
    <definedName name="EJE_TRANSVERSAL_TRES" localSheetId="9">#REF!</definedName>
    <definedName name="EJE_TRANSVERSAL_TRES" localSheetId="7">#REF!</definedName>
    <definedName name="EJE_TRANSVERSAL_TRES">#REF!</definedName>
    <definedName name="EJE_TRANSVERSAL_UNO" localSheetId="1">#REF!</definedName>
    <definedName name="EJE_TRANSVERSAL_UNO" localSheetId="2">#REF!</definedName>
    <definedName name="EJE_TRANSVERSAL_UNO" localSheetId="3">#REF!</definedName>
    <definedName name="EJE_TRANSVERSAL_UNO" localSheetId="4">#REF!</definedName>
    <definedName name="EJE_TRANSVERSAL_UNO" localSheetId="9">#REF!</definedName>
    <definedName name="EJE_TRANSVERSAL_UNO" localSheetId="7">#REF!</definedName>
    <definedName name="EJE_TRANSVERSAL_UNO">#REF!</definedName>
    <definedName name="Elevar_la_eficiencia_de_los_mercados_de_la_ciudad" localSheetId="1">#REF!</definedName>
    <definedName name="Elevar_la_eficiencia_de_los_mercados_de_la_ciudad" localSheetId="2">#REF!</definedName>
    <definedName name="Elevar_la_eficiencia_de_los_mercados_de_la_ciudad" localSheetId="3">#REF!</definedName>
    <definedName name="Elevar_la_eficiencia_de_los_mercados_de_la_ciudad" localSheetId="4">#REF!</definedName>
    <definedName name="Elevar_la_eficiencia_de_los_mercados_de_la_ciudad" localSheetId="9">#REF!</definedName>
    <definedName name="Elevar_la_eficiencia_de_los_mercados_de_la_ciudad" localSheetId="7">#REF!</definedName>
    <definedName name="Elevar_la_eficiencia_de_los_mercados_de_la_ciudad">#REF!</definedName>
    <definedName name="Equipo_por_la_educación_para_el_reencuentro_la_reconciliación_y_la_paz" localSheetId="1">#REF!</definedName>
    <definedName name="Equipo_por_la_educación_para_el_reencuentro_la_reconciliación_y_la_paz" localSheetId="2">#REF!</definedName>
    <definedName name="Equipo_por_la_educación_para_el_reencuentro_la_reconciliación_y_la_paz" localSheetId="3">#REF!</definedName>
    <definedName name="Equipo_por_la_educación_para_el_reencuentro_la_reconciliación_y_la_paz" localSheetId="4">#REF!</definedName>
    <definedName name="Equipo_por_la_educación_para_el_reencuentro_la_reconciliación_y_la_paz" localSheetId="9">#REF!</definedName>
    <definedName name="Equipo_por_la_educación_para_el_reencuentro_la_reconciliación_y_la_paz" localSheetId="7">#REF!</definedName>
    <definedName name="Equipo_por_la_educación_para_el_reencuentro_la_reconciliación_y_la_paz">#REF!</definedName>
    <definedName name="Espacio_público_derecho_de_todos" localSheetId="1">#REF!</definedName>
    <definedName name="Espacio_público_derecho_de_todos" localSheetId="2">#REF!</definedName>
    <definedName name="Espacio_público_derecho_de_todos" localSheetId="3">#REF!</definedName>
    <definedName name="Espacio_público_derecho_de_todos" localSheetId="4">#REF!</definedName>
    <definedName name="Espacio_público_derecho_de_todos" localSheetId="9">#REF!</definedName>
    <definedName name="Espacio_público_derecho_de_todos" localSheetId="7">#REF!</definedName>
    <definedName name="Espacio_público_derecho_de_todos">#REF!</definedName>
    <definedName name="Espacios_vivos_y_dinámicos_Patrimonio_e_infraestructura_cultural_y_deportiva_para_todos" localSheetId="1">#REF!</definedName>
    <definedName name="Espacios_vivos_y_dinámicos_Patrimonio_e_infraestructura_cultural_y_deportiva_para_todos" localSheetId="2">#REF!</definedName>
    <definedName name="Espacios_vivos_y_dinámicos_Patrimonio_e_infraestructura_cultural_y_deportiva_para_todos" localSheetId="3">#REF!</definedName>
    <definedName name="Espacios_vivos_y_dinámicos_Patrimonio_e_infraestructura_cultural_y_deportiva_para_todos" localSheetId="4">#REF!</definedName>
    <definedName name="Espacios_vivos_y_dinámicos_Patrimonio_e_infraestructura_cultural_y_deportiva_para_todos" localSheetId="9">#REF!</definedName>
    <definedName name="Espacios_vivos_y_dinámicos_Patrimonio_e_infraestructura_cultural_y_deportiva_para_todos" localSheetId="7">#REF!</definedName>
    <definedName name="Espacios_vivos_y_dinámicos_Patrimonio_e_infraestructura_cultural_y_deportiva_para_todos">#REF!</definedName>
    <definedName name="Familias_protegidas_y_adaptadas_al_cambio_climático" localSheetId="1">#REF!</definedName>
    <definedName name="Familias_protegidas_y_adaptadas_al_cambio_climático" localSheetId="2">#REF!</definedName>
    <definedName name="Familias_protegidas_y_adaptadas_al_cambio_climático" localSheetId="3">#REF!</definedName>
    <definedName name="Familias_protegidas_y_adaptadas_al_cambio_climático" localSheetId="4">#REF!</definedName>
    <definedName name="Familias_protegidas_y_adaptadas_al_cambio_climático" localSheetId="9">#REF!</definedName>
    <definedName name="Familias_protegidas_y_adaptadas_al_cambio_climático" localSheetId="7">#REF!</definedName>
    <definedName name="Familias_protegidas_y_adaptadas_al_cambio_climático">#REF!</definedName>
    <definedName name="Financiación_para_el_Desarrollo_Territorial" localSheetId="1">#REF!</definedName>
    <definedName name="Financiación_para_el_Desarrollo_Territorial" localSheetId="2">#REF!</definedName>
    <definedName name="Financiación_para_el_Desarrollo_Territorial" localSheetId="3">#REF!</definedName>
    <definedName name="Financiación_para_el_Desarrollo_Territorial" localSheetId="4">#REF!</definedName>
    <definedName name="Financiación_para_el_Desarrollo_Territorial" localSheetId="9">#REF!</definedName>
    <definedName name="Financiación_para_el_Desarrollo_Territorial" localSheetId="7">#REF!</definedName>
    <definedName name="Financiación_para_el_Desarrollo_Territorial">#REF!</definedName>
    <definedName name="Fortalecimiento_del_sistema_de_protección_integral_a_mujeres_víctimas_de_la_violencia_SOFÍA" localSheetId="1">#REF!</definedName>
    <definedName name="Fortalecimiento_del_sistema_de_protección_integral_a_mujeres_víctimas_de_la_violencia_SOFÍA" localSheetId="2">#REF!</definedName>
    <definedName name="Fortalecimiento_del_sistema_de_protección_integral_a_mujeres_víctimas_de_la_violencia_SOFÍA" localSheetId="3">#REF!</definedName>
    <definedName name="Fortalecimiento_del_sistema_de_protección_integral_a_mujeres_víctimas_de_la_violencia_SOFÍA" localSheetId="4">#REF!</definedName>
    <definedName name="Fortalecimiento_del_sistema_de_protección_integral_a_mujeres_víctimas_de_la_violencia_SOFÍA" localSheetId="9">#REF!</definedName>
    <definedName name="Fortalecimiento_del_sistema_de_protección_integral_a_mujeres_víctimas_de_la_violencia_SOFÍA" localSheetId="7">#REF!</definedName>
    <definedName name="Fortalecimiento_del_sistema_de_protección_integral_a_mujeres_víctimas_de_la_violencia_SOFÍA">#REF!</definedName>
    <definedName name="Fortalecimiento_del_Sistema_Distrital_de_Justicia" localSheetId="1">#REF!</definedName>
    <definedName name="Fortalecimiento_del_Sistema_Distrital_de_Justicia" localSheetId="2">#REF!</definedName>
    <definedName name="Fortalecimiento_del_Sistema_Distrital_de_Justicia" localSheetId="3">#REF!</definedName>
    <definedName name="Fortalecimiento_del_Sistema_Distrital_de_Justicia" localSheetId="4">#REF!</definedName>
    <definedName name="Fortalecimiento_del_Sistema_Distrital_de_Justicia" localSheetId="9">#REF!</definedName>
    <definedName name="Fortalecimiento_del_Sistema_Distrital_de_Justicia" localSheetId="7">#REF!</definedName>
    <definedName name="Fortalecimiento_del_Sistema_Distrital_de_Justicia">#REF!</definedName>
    <definedName name="Fundamentar_el_Desarrollo_Económico_en_la_generación_y_uso_del_conocimiento_para_mejorar_la_competitividad_de_la_Ciudad_Región" localSheetId="1">#REF!</definedName>
    <definedName name="Fundamentar_el_Desarrollo_Económico_en_la_generación_y_uso_del_conocimiento_para_mejorar_la_competitividad_de_la_Ciudad_Región" localSheetId="2">#REF!</definedName>
    <definedName name="Fundamentar_el_Desarrollo_Económico_en_la_generación_y_uso_del_conocimiento_para_mejorar_la_competitividad_de_la_Ciudad_Región" localSheetId="3">#REF!</definedName>
    <definedName name="Fundamentar_el_Desarrollo_Económico_en_la_generación_y_uso_del_conocimiento_para_mejorar_la_competitividad_de_la_Ciudad_Región" localSheetId="4">#REF!</definedName>
    <definedName name="Fundamentar_el_Desarrollo_Económico_en_la_generación_y_uso_del_conocimiento_para_mejorar_la_competitividad_de_la_Ciudad_Región" localSheetId="9">#REF!</definedName>
    <definedName name="Fundamentar_el_Desarrollo_Económico_en_la_generación_y_uso_del_conocimiento_para_mejorar_la_competitividad_de_la_Ciudad_Región" localSheetId="7">#REF!</definedName>
    <definedName name="Fundamentar_el_Desarrollo_Económico_en_la_generación_y_uso_del_conocimiento_para_mejorar_la_competitividad_de_la_Ciudad_Región">#REF!</definedName>
    <definedName name="Generar_alternativas_de_ingreso_y_empleo_de_mejor_calidad" localSheetId="1">#REF!</definedName>
    <definedName name="Generar_alternativas_de_ingreso_y_empleo_de_mejor_calidad" localSheetId="2">#REF!</definedName>
    <definedName name="Generar_alternativas_de_ingreso_y_empleo_de_mejor_calidad" localSheetId="3">#REF!</definedName>
    <definedName name="Generar_alternativas_de_ingreso_y_empleo_de_mejor_calidad" localSheetId="4">#REF!</definedName>
    <definedName name="Generar_alternativas_de_ingreso_y_empleo_de_mejor_calidad" localSheetId="9">#REF!</definedName>
    <definedName name="Generar_alternativas_de_ingreso_y_empleo_de_mejor_calidad" localSheetId="7">#REF!</definedName>
    <definedName name="Generar_alternativas_de_ingreso_y_empleo_de_mejor_calidad">#REF!</definedName>
    <definedName name="Gestión_Contractual" localSheetId="1">#REF!</definedName>
    <definedName name="Gestión_Contractual" localSheetId="2">#REF!</definedName>
    <definedName name="Gestión_Contractual" localSheetId="3">#REF!</definedName>
    <definedName name="Gestión_Contractual" localSheetId="4">#REF!</definedName>
    <definedName name="Gestión_Contractual" localSheetId="9">#REF!</definedName>
    <definedName name="Gestión_Contractual" localSheetId="7">#REF!</definedName>
    <definedName name="Gestión_Contractual">#REF!</definedName>
    <definedName name="Gestión_de_la_Huella_ambiental_urbana" localSheetId="1">#REF!</definedName>
    <definedName name="Gestión_de_la_Huella_ambiental_urbana" localSheetId="2">#REF!</definedName>
    <definedName name="Gestión_de_la_Huella_ambiental_urbana" localSheetId="3">#REF!</definedName>
    <definedName name="Gestión_de_la_Huella_ambiental_urbana" localSheetId="4">#REF!</definedName>
    <definedName name="Gestión_de_la_Huella_ambiental_urbana" localSheetId="9">#REF!</definedName>
    <definedName name="Gestión_de_la_Huella_ambiental_urbana" localSheetId="7">#REF!</definedName>
    <definedName name="Gestión_de_la_Huella_ambiental_urbana">#REF!</definedName>
    <definedName name="Gestión_Fisica" localSheetId="1">#REF!</definedName>
    <definedName name="Gestión_Fisica" localSheetId="2">#REF!</definedName>
    <definedName name="Gestión_Fisica" localSheetId="3">#REF!</definedName>
    <definedName name="Gestión_Fisica" localSheetId="4">#REF!</definedName>
    <definedName name="Gestión_Fisica" localSheetId="9">#REF!</definedName>
    <definedName name="Gestión_Fisica" localSheetId="7">#REF!</definedName>
    <definedName name="Gestión_Fisica">#REF!</definedName>
    <definedName name="Gestión_Juridica" localSheetId="1">#REF!</definedName>
    <definedName name="Gestión_Juridica" localSheetId="2">#REF!</definedName>
    <definedName name="Gestión_Juridica" localSheetId="3">#REF!</definedName>
    <definedName name="Gestión_Juridica" localSheetId="4">#REF!</definedName>
    <definedName name="Gestión_Juridica" localSheetId="9">#REF!</definedName>
    <definedName name="Gestión_Juridica" localSheetId="7">#REF!</definedName>
    <definedName name="Gestión_Juridica">#REF!</definedName>
    <definedName name="Gestión_local_regional_e_internacional" localSheetId="1">#REF!</definedName>
    <definedName name="Gestión_local_regional_e_internacional" localSheetId="2">#REF!</definedName>
    <definedName name="Gestión_local_regional_e_internacional" localSheetId="3">#REF!</definedName>
    <definedName name="Gestión_local_regional_e_internacional" localSheetId="4">#REF!</definedName>
    <definedName name="Gestión_local_regional_e_internacional" localSheetId="9">#REF!</definedName>
    <definedName name="Gestión_local_regional_e_internacional" localSheetId="7">#REF!</definedName>
    <definedName name="Gestión_local_regional_e_internacional">#REF!</definedName>
    <definedName name="Gestión_Presupuestal" localSheetId="1">#REF!</definedName>
    <definedName name="Gestión_Presupuestal" localSheetId="2">#REF!</definedName>
    <definedName name="Gestión_Presupuestal" localSheetId="3">#REF!</definedName>
    <definedName name="Gestión_Presupuestal" localSheetId="4">#REF!</definedName>
    <definedName name="Gestión_Presupuestal" localSheetId="9">#REF!</definedName>
    <definedName name="Gestión_Presupuestal" localSheetId="7">#REF!</definedName>
    <definedName name="Gestión_Presupuestal">#REF!</definedName>
    <definedName name="Gestión_Pública" localSheetId="1">#REF!</definedName>
    <definedName name="Gestión_Pública" localSheetId="2">#REF!</definedName>
    <definedName name="Gestión_Pública" localSheetId="3">#REF!</definedName>
    <definedName name="Gestión_Pública" localSheetId="4">#REF!</definedName>
    <definedName name="Gestión_Pública" localSheetId="9">#REF!</definedName>
    <definedName name="Gestión_Pública" localSheetId="7">#REF!</definedName>
    <definedName name="Gestión_Pública">#REF!</definedName>
    <definedName name="Gobierno_Seguridad_y_Convivencia" localSheetId="1">#REF!</definedName>
    <definedName name="Gobierno_Seguridad_y_Convivencia" localSheetId="2">#REF!</definedName>
    <definedName name="Gobierno_Seguridad_y_Convivencia" localSheetId="3">#REF!</definedName>
    <definedName name="Gobierno_Seguridad_y_Convivencia" localSheetId="4">#REF!</definedName>
    <definedName name="Gobierno_Seguridad_y_Convivencia" localSheetId="9">#REF!</definedName>
    <definedName name="Gobierno_Seguridad_y_Convivencia" localSheetId="7">#REF!</definedName>
    <definedName name="Gobierno_Seguridad_y_Convivencia">#REF!</definedName>
    <definedName name="Gobierno_y_ciudadania_digital" localSheetId="1">#REF!</definedName>
    <definedName name="Gobierno_y_ciudadania_digital" localSheetId="2">#REF!</definedName>
    <definedName name="Gobierno_y_ciudadania_digital" localSheetId="3">#REF!</definedName>
    <definedName name="Gobierno_y_ciudadania_digital" localSheetId="4">#REF!</definedName>
    <definedName name="Gobierno_y_ciudadania_digital" localSheetId="9">#REF!</definedName>
    <definedName name="Gobierno_y_ciudadania_digital" localSheetId="7">#REF!</definedName>
    <definedName name="Gobierno_y_ciudadania_digital">#REF!</definedName>
    <definedName name="Hábitat" localSheetId="1">#REF!</definedName>
    <definedName name="Hábitat" localSheetId="2">#REF!</definedName>
    <definedName name="Hábitat" localSheetId="3">#REF!</definedName>
    <definedName name="Hábitat" localSheetId="4">#REF!</definedName>
    <definedName name="Hábitat" localSheetId="9">#REF!</definedName>
    <definedName name="Hábitat" localSheetId="7">#REF!</definedName>
    <definedName name="Hábitat">#REF!</definedName>
    <definedName name="Hacienda" localSheetId="1">#REF!</definedName>
    <definedName name="Hacienda" localSheetId="2">#REF!</definedName>
    <definedName name="Hacienda" localSheetId="3">#REF!</definedName>
    <definedName name="Hacienda" localSheetId="4">#REF!</definedName>
    <definedName name="Hacienda" localSheetId="9">#REF!</definedName>
    <definedName name="Hacienda" localSheetId="7">#REF!</definedName>
    <definedName name="Hacienda">#REF!</definedName>
    <definedName name="Igualdad_y_autonomía_para_una_Bogotá_incluyente" localSheetId="1">#REF!</definedName>
    <definedName name="Igualdad_y_autonomía_para_una_Bogotá_incluyente" localSheetId="2">#REF!</definedName>
    <definedName name="Igualdad_y_autonomía_para_una_Bogotá_incluyente" localSheetId="3">#REF!</definedName>
    <definedName name="Igualdad_y_autonomía_para_una_Bogotá_incluyente" localSheetId="4">#REF!</definedName>
    <definedName name="Igualdad_y_autonomía_para_una_Bogotá_incluyente" localSheetId="9">#REF!</definedName>
    <definedName name="Igualdad_y_autonomía_para_una_Bogotá_incluyente" localSheetId="7">#REF!</definedName>
    <definedName name="Igualdad_y_autonomía_para_una_Bogotá_incluyente">#REF!</definedName>
    <definedName name="Inclusión_educativa_para_la_equidad" localSheetId="1">#REF!</definedName>
    <definedName name="Inclusión_educativa_para_la_equidad" localSheetId="2">#REF!</definedName>
    <definedName name="Inclusión_educativa_para_la_equidad" localSheetId="3">#REF!</definedName>
    <definedName name="Inclusión_educativa_para_la_equidad" localSheetId="4">#REF!</definedName>
    <definedName name="Inclusión_educativa_para_la_equidad" localSheetId="9">#REF!</definedName>
    <definedName name="Inclusión_educativa_para_la_equidad" localSheetId="7">#REF!</definedName>
    <definedName name="Inclusión_educativa_para_la_equidad">#REF!</definedName>
    <definedName name="Información_relevante_e_integral_para_la_planeación_territorial" localSheetId="1">#REF!</definedName>
    <definedName name="Información_relevante_e_integral_para_la_planeación_territorial" localSheetId="2">#REF!</definedName>
    <definedName name="Información_relevante_e_integral_para_la_planeación_territorial" localSheetId="3">#REF!</definedName>
    <definedName name="Información_relevante_e_integral_para_la_planeación_territorial" localSheetId="4">#REF!</definedName>
    <definedName name="Información_relevante_e_integral_para_la_planeación_territorial" localSheetId="9">#REF!</definedName>
    <definedName name="Información_relevante_e_integral_para_la_planeación_territorial" localSheetId="7">#REF!</definedName>
    <definedName name="Información_relevante_e_integral_para_la_planeación_territorial">#REF!</definedName>
    <definedName name="Infraestructura_para_el_Desarrollo_del_Hábitat" localSheetId="1">#REF!</definedName>
    <definedName name="Infraestructura_para_el_Desarrollo_del_Hábitat" localSheetId="2">#REF!</definedName>
    <definedName name="Infraestructura_para_el_Desarrollo_del_Hábitat" localSheetId="3">#REF!</definedName>
    <definedName name="Infraestructura_para_el_Desarrollo_del_Hábitat" localSheetId="4">#REF!</definedName>
    <definedName name="Infraestructura_para_el_Desarrollo_del_Hábitat" localSheetId="9">#REF!</definedName>
    <definedName name="Infraestructura_para_el_Desarrollo_del_Hábitat" localSheetId="7">#REF!</definedName>
    <definedName name="Infraestructura_para_el_Desarrollo_del_Hábitat">#REF!</definedName>
    <definedName name="Integración_Social" localSheetId="1">#REF!</definedName>
    <definedName name="Integración_Social" localSheetId="2">#REF!</definedName>
    <definedName name="Integración_Social" localSheetId="3">#REF!</definedName>
    <definedName name="Integración_Social" localSheetId="4">#REF!</definedName>
    <definedName name="Integración_Social" localSheetId="9">#REF!</definedName>
    <definedName name="Integración_Social" localSheetId="7">#REF!</definedName>
    <definedName name="Integración_Social">#REF!</definedName>
    <definedName name="Integración_social_para_una_ciudad_de_oportunidades" localSheetId="1">#REF!</definedName>
    <definedName name="Integración_social_para_una_ciudad_de_oportunidades" localSheetId="2">#REF!</definedName>
    <definedName name="Integración_social_para_una_ciudad_de_oportunidades" localSheetId="3">#REF!</definedName>
    <definedName name="Integración_social_para_una_ciudad_de_oportunidades" localSheetId="4">#REF!</definedName>
    <definedName name="Integración_social_para_una_ciudad_de_oportunidades" localSheetId="9">#REF!</definedName>
    <definedName name="Integración_social_para_una_ciudad_de_oportunidades" localSheetId="7">#REF!</definedName>
    <definedName name="Integración_social_para_una_ciudad_de_oportunidades">#REF!</definedName>
    <definedName name="Intervenciones_Integrales_del_Hábitat" localSheetId="1">#REF!</definedName>
    <definedName name="Intervenciones_Integrales_del_Hábitat" localSheetId="2">#REF!</definedName>
    <definedName name="Intervenciones_Integrales_del_Hábitat" localSheetId="3">#REF!</definedName>
    <definedName name="Intervenciones_Integrales_del_Hábitat" localSheetId="4">#REF!</definedName>
    <definedName name="Intervenciones_Integrales_del_Hábitat" localSheetId="9">#REF!</definedName>
    <definedName name="Intervenciones_Integrales_del_Hábitat" localSheetId="7">#REF!</definedName>
    <definedName name="Intervenciones_Integrales_del_Hábitat">#REF!</definedName>
    <definedName name="Justicia_para_todos_consolidación_del_sistema_Distrital_de_Justicia" localSheetId="1">#REF!</definedName>
    <definedName name="Justicia_para_todos_consolidación_del_sistema_Distrital_de_Justicia" localSheetId="2">#REF!</definedName>
    <definedName name="Justicia_para_todos_consolidación_del_sistema_Distrital_de_Justicia" localSheetId="3">#REF!</definedName>
    <definedName name="Justicia_para_todos_consolidación_del_sistema_Distrital_de_Justicia" localSheetId="4">#REF!</definedName>
    <definedName name="Justicia_para_todos_consolidación_del_sistema_Distrital_de_Justicia" localSheetId="9">#REF!</definedName>
    <definedName name="Justicia_para_todos_consolidación_del_sistema_Distrital_de_Justicia" localSheetId="7">#REF!</definedName>
    <definedName name="Justicia_para_todos_consolidación_del_sistema_Distrital_de_Justicia">#REF!</definedName>
    <definedName name="Mejor_movilidad_para_todos" localSheetId="1">#REF!</definedName>
    <definedName name="Mejor_movilidad_para_todos" localSheetId="2">#REF!</definedName>
    <definedName name="Mejor_movilidad_para_todos" localSheetId="3">#REF!</definedName>
    <definedName name="Mejor_movilidad_para_todos" localSheetId="4">#REF!</definedName>
    <definedName name="Mejor_movilidad_para_todos" localSheetId="9">#REF!</definedName>
    <definedName name="Mejor_movilidad_para_todos" localSheetId="7">#REF!</definedName>
    <definedName name="Mejor_movilidad_para_todos">#REF!</definedName>
    <definedName name="Mejorar_y_fortalecer_el_recaudo_tributario_de_la_ciudad_e_impulsar_el_uso_de_mecanismos_de_vinculación_de_capital_privado" localSheetId="1">#REF!</definedName>
    <definedName name="Mejorar_y_fortalecer_el_recaudo_tributario_de_la_ciudad_e_impulsar_el_uso_de_mecanismos_de_vinculación_de_capital_privado" localSheetId="2">#REF!</definedName>
    <definedName name="Mejorar_y_fortalecer_el_recaudo_tributario_de_la_ciudad_e_impulsar_el_uso_de_mecanismos_de_vinculación_de_capital_privado" localSheetId="3">#REF!</definedName>
    <definedName name="Mejorar_y_fortalecer_el_recaudo_tributario_de_la_ciudad_e_impulsar_el_uso_de_mecanismos_de_vinculación_de_capital_privado" localSheetId="4">#REF!</definedName>
    <definedName name="Mejorar_y_fortalecer_el_recaudo_tributario_de_la_ciudad_e_impulsar_el_uso_de_mecanismos_de_vinculación_de_capital_privado" localSheetId="9">#REF!</definedName>
    <definedName name="Mejorar_y_fortalecer_el_recaudo_tributario_de_la_ciudad_e_impulsar_el_uso_de_mecanismos_de_vinculación_de_capital_privado" localSheetId="7">#REF!</definedName>
    <definedName name="Mejorar_y_fortalecer_el_recaudo_tributario_de_la_ciudad_e_impulsar_el_uso_de_mecanismos_de_vinculación_de_capital_privado">#REF!</definedName>
    <definedName name="Mejores_oportunidades_para_el_desarrollo_a_través_de_la_cultura_la_recreación_y_el_deporte" localSheetId="1">#REF!</definedName>
    <definedName name="Mejores_oportunidades_para_el_desarrollo_a_través_de_la_cultura_la_recreación_y_el_deporte" localSheetId="2">#REF!</definedName>
    <definedName name="Mejores_oportunidades_para_el_desarrollo_a_través_de_la_cultura_la_recreación_y_el_deporte" localSheetId="3">#REF!</definedName>
    <definedName name="Mejores_oportunidades_para_el_desarrollo_a_través_de_la_cultura_la_recreación_y_el_deporte" localSheetId="4">#REF!</definedName>
    <definedName name="Mejores_oportunidades_para_el_desarrollo_a_través_de_la_cultura_la_recreación_y_el_deporte" localSheetId="9">#REF!</definedName>
    <definedName name="Mejores_oportunidades_para_el_desarrollo_a_través_de_la_cultura_la_recreación_y_el_deporte" localSheetId="7">#REF!</definedName>
    <definedName name="Mejores_oportunidades_para_el_desarrollo_a_través_de_la_cultura_la_recreación_y_el_deporte">#REF!</definedName>
    <definedName name="Modernización_de_la_infraestructura_física_y_tecnológica_en_salud" localSheetId="1">#REF!</definedName>
    <definedName name="Modernización_de_la_infraestructura_física_y_tecnológica_en_salud" localSheetId="2">#REF!</definedName>
    <definedName name="Modernización_de_la_infraestructura_física_y_tecnológica_en_salud" localSheetId="3">#REF!</definedName>
    <definedName name="Modernización_de_la_infraestructura_física_y_tecnológica_en_salud" localSheetId="4">#REF!</definedName>
    <definedName name="Modernización_de_la_infraestructura_física_y_tecnológica_en_salud" localSheetId="9">#REF!</definedName>
    <definedName name="Modernización_de_la_infraestructura_física_y_tecnológica_en_salud" localSheetId="7">#REF!</definedName>
    <definedName name="Modernización_de_la_infraestructura_física_y_tecnológica_en_salud">#REF!</definedName>
    <definedName name="Modernizacion_institucional" localSheetId="1">#REF!</definedName>
    <definedName name="Modernizacion_institucional" localSheetId="2">#REF!</definedName>
    <definedName name="Modernizacion_institucional" localSheetId="3">#REF!</definedName>
    <definedName name="Modernizacion_institucional" localSheetId="4">#REF!</definedName>
    <definedName name="Modernizacion_institucional" localSheetId="9">#REF!</definedName>
    <definedName name="Modernizacion_institucional" localSheetId="7">#REF!</definedName>
    <definedName name="Modernizacion_institucional">#REF!</definedName>
    <definedName name="Movilidad" localSheetId="1">#REF!</definedName>
    <definedName name="Movilidad" localSheetId="2">#REF!</definedName>
    <definedName name="Movilidad" localSheetId="3">#REF!</definedName>
    <definedName name="Movilidad" localSheetId="4">#REF!</definedName>
    <definedName name="Movilidad" localSheetId="9">#REF!</definedName>
    <definedName name="Movilidad" localSheetId="7">#REF!</definedName>
    <definedName name="Movilidad">#REF!</definedName>
    <definedName name="Mujer" localSheetId="1">#REF!</definedName>
    <definedName name="Mujer" localSheetId="2">#REF!</definedName>
    <definedName name="Mujer" localSheetId="3">#REF!</definedName>
    <definedName name="Mujer" localSheetId="4">#REF!</definedName>
    <definedName name="Mujer" localSheetId="9">#REF!</definedName>
    <definedName name="Mujer" localSheetId="7">#REF!</definedName>
    <definedName name="Mujer">#REF!</definedName>
    <definedName name="Mujeres_protagonistas_activas_y_empoderadas_en_el_cierre_de_brechas_de_género" localSheetId="1">#REF!</definedName>
    <definedName name="Mujeres_protagonistas_activas_y_empoderadas_en_el_cierre_de_brechas_de_género" localSheetId="2">#REF!</definedName>
    <definedName name="Mujeres_protagonistas_activas_y_empoderadas_en_el_cierre_de_brechas_de_género" localSheetId="3">#REF!</definedName>
    <definedName name="Mujeres_protagonistas_activas_y_empoderadas_en_el_cierre_de_brechas_de_género" localSheetId="4">#REF!</definedName>
    <definedName name="Mujeres_protagonistas_activas_y_empoderadas_en_el_cierre_de_brechas_de_género" localSheetId="9">#REF!</definedName>
    <definedName name="Mujeres_protagonistas_activas_y_empoderadas_en_el_cierre_de_brechas_de_género" localSheetId="7">#REF!</definedName>
    <definedName name="Mujeres_protagonistas_activas_y_empoderadas_en_el_cierre_de_brechas_de_género">#REF!</definedName>
    <definedName name="Ocupación_territorial_equilibrada_y_sostenible" localSheetId="1">#REF!</definedName>
    <definedName name="Ocupación_territorial_equilibrada_y_sostenible" localSheetId="2">#REF!</definedName>
    <definedName name="Ocupación_territorial_equilibrada_y_sostenible" localSheetId="3">#REF!</definedName>
    <definedName name="Ocupación_territorial_equilibrada_y_sostenible" localSheetId="4">#REF!</definedName>
    <definedName name="Ocupación_territorial_equilibrada_y_sostenible" localSheetId="9">#REF!</definedName>
    <definedName name="Ocupación_territorial_equilibrada_y_sostenible" localSheetId="7">#REF!</definedName>
    <definedName name="Ocupación_territorial_equilibrada_y_sostenible">#REF!</definedName>
    <definedName name="Oportunidades_para_la_prevención_de_la_maternidad_y_la_paternidad_temprana" localSheetId="1">#REF!</definedName>
    <definedName name="Oportunidades_para_la_prevención_de_la_maternidad_y_la_paternidad_temprana" localSheetId="2">#REF!</definedName>
    <definedName name="Oportunidades_para_la_prevención_de_la_maternidad_y_la_paternidad_temprana" localSheetId="3">#REF!</definedName>
    <definedName name="Oportunidades_para_la_prevención_de_la_maternidad_y_la_paternidad_temprana" localSheetId="4">#REF!</definedName>
    <definedName name="Oportunidades_para_la_prevención_de_la_maternidad_y_la_paternidad_temprana" localSheetId="9">#REF!</definedName>
    <definedName name="Oportunidades_para_la_prevención_de_la_maternidad_y_la_paternidad_temprana" localSheetId="7">#REF!</definedName>
    <definedName name="Oportunidades_para_la_prevención_de_la_maternidad_y_la_paternidad_temprana">#REF!</definedName>
    <definedName name="PILAR_1" localSheetId="1">#REF!</definedName>
    <definedName name="PILAR_1" localSheetId="2">#REF!</definedName>
    <definedName name="PILAR_1" localSheetId="3">#REF!</definedName>
    <definedName name="PILAR_1" localSheetId="4">#REF!</definedName>
    <definedName name="PILAR_1" localSheetId="9">#REF!</definedName>
    <definedName name="PILAR_1" localSheetId="7">#REF!</definedName>
    <definedName name="PILAR_1">#REF!</definedName>
    <definedName name="PILAR_2" localSheetId="1">#REF!</definedName>
    <definedName name="PILAR_2" localSheetId="2">#REF!</definedName>
    <definedName name="PILAR_2" localSheetId="3">#REF!</definedName>
    <definedName name="PILAR_2" localSheetId="4">#REF!</definedName>
    <definedName name="PILAR_2" localSheetId="9">#REF!</definedName>
    <definedName name="PILAR_2" localSheetId="7">#REF!</definedName>
    <definedName name="PILAR_2">#REF!</definedName>
    <definedName name="PILAR_3" localSheetId="1">#REF!</definedName>
    <definedName name="PILAR_3" localSheetId="2">#REF!</definedName>
    <definedName name="PILAR_3" localSheetId="3">#REF!</definedName>
    <definedName name="PILAR_3" localSheetId="4">#REF!</definedName>
    <definedName name="PILAR_3" localSheetId="9">#REF!</definedName>
    <definedName name="PILAR_3" localSheetId="7">#REF!</definedName>
    <definedName name="PILAR_3">#REF!</definedName>
    <definedName name="Planeación" localSheetId="1">#REF!</definedName>
    <definedName name="Planeación" localSheetId="2">#REF!</definedName>
    <definedName name="Planeación" localSheetId="3">#REF!</definedName>
    <definedName name="Planeación" localSheetId="4">#REF!</definedName>
    <definedName name="Planeación" localSheetId="9">#REF!</definedName>
    <definedName name="Planeación" localSheetId="7">#REF!</definedName>
    <definedName name="Planeación">#REF!</definedName>
    <definedName name="Prevención_y_atención_de_la_maternidad_y_la_paternidad_tempranas" localSheetId="1">#REF!</definedName>
    <definedName name="Prevención_y_atención_de_la_maternidad_y_la_paternidad_tempranas" localSheetId="2">#REF!</definedName>
    <definedName name="Prevención_y_atención_de_la_maternidad_y_la_paternidad_tempranas" localSheetId="3">#REF!</definedName>
    <definedName name="Prevención_y_atención_de_la_maternidad_y_la_paternidad_tempranas" localSheetId="4">#REF!</definedName>
    <definedName name="Prevención_y_atención_de_la_maternidad_y_la_paternidad_tempranas" localSheetId="9">#REF!</definedName>
    <definedName name="Prevención_y_atención_de_la_maternidad_y_la_paternidad_tempranas" localSheetId="7">#REF!</definedName>
    <definedName name="Prevención_y_atención_de_la_maternidad_y_la_paternidad_tempranas">#REF!</definedName>
    <definedName name="Promover_el_desarrollo_sostenible_de_la_ruralidad_urbana" localSheetId="1">#REF!</definedName>
    <definedName name="Promover_el_desarrollo_sostenible_de_la_ruralidad_urbana" localSheetId="2">#REF!</definedName>
    <definedName name="Promover_el_desarrollo_sostenible_de_la_ruralidad_urbana" localSheetId="3">#REF!</definedName>
    <definedName name="Promover_el_desarrollo_sostenible_de_la_ruralidad_urbana" localSheetId="4">#REF!</definedName>
    <definedName name="Promover_el_desarrollo_sostenible_de_la_ruralidad_urbana" localSheetId="9">#REF!</definedName>
    <definedName name="Promover_el_desarrollo_sostenible_de_la_ruralidad_urbana" localSheetId="7">#REF!</definedName>
    <definedName name="Promover_el_desarrollo_sostenible_de_la_ruralidad_urbana">#REF!</definedName>
    <definedName name="Propietarios_de_vivienda_en_bogota_a_traves_del_arriendo" localSheetId="1">#REF!</definedName>
    <definedName name="Propietarios_de_vivienda_en_bogota_a_traves_del_arriendo" localSheetId="2">#REF!</definedName>
    <definedName name="Propietarios_de_vivienda_en_bogota_a_traves_del_arriendo" localSheetId="3">#REF!</definedName>
    <definedName name="Propietarios_de_vivienda_en_bogota_a_traves_del_arriendo" localSheetId="4">#REF!</definedName>
    <definedName name="Propietarios_de_vivienda_en_bogota_a_traves_del_arriendo" localSheetId="9">#REF!</definedName>
    <definedName name="Propietarios_de_vivienda_en_bogota_a_traves_del_arriendo" localSheetId="7">#REF!</definedName>
    <definedName name="Propietarios_de_vivienda_en_bogota_a_traves_del_arriendo">#REF!</definedName>
    <definedName name="Proyectos_urbanos_integrales_con_visión_de_ciudad" localSheetId="1">#REF!</definedName>
    <definedName name="Proyectos_urbanos_integrales_con_visión_de_ciudad" localSheetId="2">#REF!</definedName>
    <definedName name="Proyectos_urbanos_integrales_con_visión_de_ciudad" localSheetId="3">#REF!</definedName>
    <definedName name="Proyectos_urbanos_integrales_con_visión_de_ciudad" localSheetId="4">#REF!</definedName>
    <definedName name="Proyectos_urbanos_integrales_con_visión_de_ciudad" localSheetId="9">#REF!</definedName>
    <definedName name="Proyectos_urbanos_integrales_con_visión_de_ciudad" localSheetId="7">#REF!</definedName>
    <definedName name="Proyectos_urbanos_integrales_con_visión_de_ciudad">#REF!</definedName>
    <definedName name="Recuperación_incorporación_vida_urbana_y_control_de_la_ilegalidad" localSheetId="1">#REF!</definedName>
    <definedName name="Recuperación_incorporación_vida_urbana_y_control_de_la_ilegalidad" localSheetId="2">#REF!</definedName>
    <definedName name="Recuperación_incorporación_vida_urbana_y_control_de_la_ilegalidad" localSheetId="3">#REF!</definedName>
    <definedName name="Recuperación_incorporación_vida_urbana_y_control_de_la_ilegalidad" localSheetId="4">#REF!</definedName>
    <definedName name="Recuperación_incorporación_vida_urbana_y_control_de_la_ilegalidad" localSheetId="9">#REF!</definedName>
    <definedName name="Recuperación_incorporación_vida_urbana_y_control_de_la_ilegalidad" localSheetId="7">#REF!</definedName>
    <definedName name="Recuperación_incorporación_vida_urbana_y_control_de_la_ilegalidad">#REF!</definedName>
    <definedName name="Recuperación_y_manejo_de_la_estructura_ecológica_principal" localSheetId="1">#REF!</definedName>
    <definedName name="Recuperación_y_manejo_de_la_estructura_ecológica_principal" localSheetId="2">#REF!</definedName>
    <definedName name="Recuperación_y_manejo_de_la_estructura_ecológica_principal" localSheetId="3">#REF!</definedName>
    <definedName name="Recuperación_y_manejo_de_la_estructura_ecológica_principal" localSheetId="4">#REF!</definedName>
    <definedName name="Recuperación_y_manejo_de_la_estructura_ecológica_principal" localSheetId="9">#REF!</definedName>
    <definedName name="Recuperación_y_manejo_de_la_estructura_ecológica_principal" localSheetId="7">#REF!</definedName>
    <definedName name="Recuperación_y_manejo_de_la_estructura_ecológica_principal">#REF!</definedName>
    <definedName name="Reforma_Administrativa" localSheetId="1">#REF!</definedName>
    <definedName name="Reforma_Administrativa" localSheetId="2">#REF!</definedName>
    <definedName name="Reforma_Administrativa" localSheetId="3">#REF!</definedName>
    <definedName name="Reforma_Administrativa" localSheetId="4">#REF!</definedName>
    <definedName name="Reforma_Administrativa" localSheetId="9">#REF!</definedName>
    <definedName name="Reforma_Administrativa" localSheetId="7">#REF!</definedName>
    <definedName name="Reforma_Administrativa">#REF!</definedName>
    <definedName name="Ruta_integral_de_atención_para_la_primera_infancia" localSheetId="1">#REF!</definedName>
    <definedName name="Ruta_integral_de_atención_para_la_primera_infancia" localSheetId="2">#REF!</definedName>
    <definedName name="Ruta_integral_de_atención_para_la_primera_infancia" localSheetId="3">#REF!</definedName>
    <definedName name="Ruta_integral_de_atención_para_la_primera_infancia" localSheetId="4">#REF!</definedName>
    <definedName name="Ruta_integral_de_atención_para_la_primera_infancia" localSheetId="9">#REF!</definedName>
    <definedName name="Ruta_integral_de_atención_para_la_primera_infancia" localSheetId="7">#REF!</definedName>
    <definedName name="Ruta_integral_de_atención_para_la_primera_infancia">#REF!</definedName>
    <definedName name="Salud" localSheetId="1">#REF!</definedName>
    <definedName name="Salud" localSheetId="2">#REF!</definedName>
    <definedName name="Salud" localSheetId="3">#REF!</definedName>
    <definedName name="Salud" localSheetId="4">#REF!</definedName>
    <definedName name="Salud" localSheetId="9">#REF!</definedName>
    <definedName name="Salud" localSheetId="7">#REF!</definedName>
    <definedName name="Salud">#REF!</definedName>
    <definedName name="Seguridad_y_comportamientos_para_la_movilidad" localSheetId="1">#REF!</definedName>
    <definedName name="Seguridad_y_comportamientos_para_la_movilidad" localSheetId="2">#REF!</definedName>
    <definedName name="Seguridad_y_comportamientos_para_la_movilidad" localSheetId="3">#REF!</definedName>
    <definedName name="Seguridad_y_comportamientos_para_la_movilidad" localSheetId="4">#REF!</definedName>
    <definedName name="Seguridad_y_comportamientos_para_la_movilidad" localSheetId="9">#REF!</definedName>
    <definedName name="Seguridad_y_comportamientos_para_la_movilidad" localSheetId="7">#REF!</definedName>
    <definedName name="Seguridad_y_comportamientos_para_la_movilidad">#REF!</definedName>
    <definedName name="Seguridad_y_convivencia_para_todos" localSheetId="1">#REF!</definedName>
    <definedName name="Seguridad_y_convivencia_para_todos" localSheetId="2">#REF!</definedName>
    <definedName name="Seguridad_y_convivencia_para_todos" localSheetId="3">#REF!</definedName>
    <definedName name="Seguridad_y_convivencia_para_todos" localSheetId="4">#REF!</definedName>
    <definedName name="Seguridad_y_convivencia_para_todos" localSheetId="9">#REF!</definedName>
    <definedName name="Seguridad_y_convivencia_para_todos" localSheetId="7">#REF!</definedName>
    <definedName name="Seguridad_y_convivencia_para_todos">#REF!</definedName>
    <definedName name="Sistema_Distrital_de_Derechos_Humanos" localSheetId="1">#REF!</definedName>
    <definedName name="Sistema_Distrital_de_Derechos_Humanos" localSheetId="2">#REF!</definedName>
    <definedName name="Sistema_Distrital_de_Derechos_Humanos" localSheetId="3">#REF!</definedName>
    <definedName name="Sistema_Distrital_de_Derechos_Humanos" localSheetId="4">#REF!</definedName>
    <definedName name="Sistema_Distrital_de_Derechos_Humanos" localSheetId="9">#REF!</definedName>
    <definedName name="Sistema_Distrital_de_Derechos_Humanos" localSheetId="7">#REF!</definedName>
    <definedName name="Sistema_Distrital_de_Derechos_Humanos">#REF!</definedName>
    <definedName name="Sostenibilidad_del_territorio_y_adaptación_al_cambio_climático" localSheetId="1">#REF!</definedName>
    <definedName name="Sostenibilidad_del_territorio_y_adaptación_al_cambio_climático" localSheetId="2">#REF!</definedName>
    <definedName name="Sostenibilidad_del_territorio_y_adaptación_al_cambio_climático" localSheetId="3">#REF!</definedName>
    <definedName name="Sostenibilidad_del_territorio_y_adaptación_al_cambio_climático" localSheetId="4">#REF!</definedName>
    <definedName name="Sostenibilidad_del_territorio_y_adaptación_al_cambio_climático" localSheetId="9">#REF!</definedName>
    <definedName name="Sostenibilidad_del_territorio_y_adaptación_al_cambio_climático" localSheetId="7">#REF!</definedName>
    <definedName name="Sostenibilidad_del_territorio_y_adaptación_al_cambio_climático">#REF!</definedName>
    <definedName name="Suelo_para_reducir_el_déficit_habitacional_de_suelo_urbanizable_vivienda_y_soportes_urbanos" localSheetId="1">#REF!</definedName>
    <definedName name="Suelo_para_reducir_el_déficit_habitacional_de_suelo_urbanizable_vivienda_y_soportes_urbanos" localSheetId="2">#REF!</definedName>
    <definedName name="Suelo_para_reducir_el_déficit_habitacional_de_suelo_urbanizable_vivienda_y_soportes_urbanos" localSheetId="3">#REF!</definedName>
    <definedName name="Suelo_para_reducir_el_déficit_habitacional_de_suelo_urbanizable_vivienda_y_soportes_urbanos" localSheetId="4">#REF!</definedName>
    <definedName name="Suelo_para_reducir_el_déficit_habitacional_de_suelo_urbanizable_vivienda_y_soportes_urbanos" localSheetId="9">#REF!</definedName>
    <definedName name="Suelo_para_reducir_el_déficit_habitacional_de_suelo_urbanizable_vivienda_y_soportes_urbanos" localSheetId="7">#REF!</definedName>
    <definedName name="Suelo_para_reducir_el_déficit_habitacional_de_suelo_urbanizable_vivienda_y_soportes_urbanos">#REF!</definedName>
    <definedName name="Tecnología_e_Información_para_la_eficiencia_administrativa" localSheetId="1">#REF!</definedName>
    <definedName name="Tecnología_e_Información_para_la_eficiencia_administrativa" localSheetId="2">#REF!</definedName>
    <definedName name="Tecnología_e_Información_para_la_eficiencia_administrativa" localSheetId="3">#REF!</definedName>
    <definedName name="Tecnología_e_Información_para_la_eficiencia_administrativa" localSheetId="4">#REF!</definedName>
    <definedName name="Tecnología_e_Información_para_la_eficiencia_administrativa" localSheetId="9">#REF!</definedName>
    <definedName name="Tecnología_e_Información_para_la_eficiencia_administrativa" localSheetId="7">#REF!</definedName>
    <definedName name="Tecnología_e_Información_para_la_eficiencia_administrativa">#REF!</definedName>
    <definedName name="Territorios_con_Oportunidad" localSheetId="1">#REF!</definedName>
    <definedName name="Territorios_con_Oportunidad" localSheetId="2">#REF!</definedName>
    <definedName name="Territorios_con_Oportunidad" localSheetId="3">#REF!</definedName>
    <definedName name="Territorios_con_Oportunidad" localSheetId="4">#REF!</definedName>
    <definedName name="Territorios_con_Oportunidad" localSheetId="9">#REF!</definedName>
    <definedName name="Territorios_con_Oportunidad" localSheetId="7">#REF!</definedName>
    <definedName name="Territorios_con_Oportunidad">#REF!</definedName>
    <definedName name="Transparencia_gestion_publica_y_servicio_al_ciudadano" localSheetId="1">#REF!</definedName>
    <definedName name="Transparencia_gestion_publica_y_servicio_al_ciudadano" localSheetId="2">#REF!</definedName>
    <definedName name="Transparencia_gestion_publica_y_servicio_al_ciudadano" localSheetId="3">#REF!</definedName>
    <definedName name="Transparencia_gestion_publica_y_servicio_al_ciudadano" localSheetId="4">#REF!</definedName>
    <definedName name="Transparencia_gestion_publica_y_servicio_al_ciudadano" localSheetId="9">#REF!</definedName>
    <definedName name="Transparencia_gestion_publica_y_servicio_al_ciudadano" localSheetId="7">#REF!</definedName>
    <definedName name="Transparencia_gestion_publica_y_servicio_al_ciudadano">#REF!</definedName>
    <definedName name="Transporte_limpio" localSheetId="1">#REF!</definedName>
    <definedName name="Transporte_limpio" localSheetId="2">#REF!</definedName>
    <definedName name="Transporte_limpio" localSheetId="3">#REF!</definedName>
    <definedName name="Transporte_limpio" localSheetId="4">#REF!</definedName>
    <definedName name="Transporte_limpio" localSheetId="9">#REF!</definedName>
    <definedName name="Transporte_limpio" localSheetId="7">#REF!</definedName>
    <definedName name="Transporte_limpio">#REF!</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6" i="9" l="1"/>
  <c r="L18" i="10"/>
  <c r="L19" i="10"/>
  <c r="L20" i="10"/>
  <c r="L22" i="10" s="1"/>
  <c r="J21" i="10"/>
  <c r="I21" i="10"/>
  <c r="J20" i="10"/>
  <c r="I20" i="10"/>
  <c r="I22" i="10" s="1"/>
  <c r="J19" i="10"/>
  <c r="I19" i="10"/>
  <c r="G21" i="10"/>
  <c r="F21" i="10"/>
  <c r="G20" i="10"/>
  <c r="G22" i="10" s="1"/>
  <c r="F20" i="10"/>
  <c r="G19" i="10"/>
  <c r="F19" i="10"/>
  <c r="J18" i="10"/>
  <c r="I18" i="10"/>
  <c r="G18" i="10"/>
  <c r="F18" i="10"/>
  <c r="J53" i="10"/>
  <c r="I53" i="10"/>
  <c r="G53" i="10"/>
  <c r="F53" i="10"/>
  <c r="K51" i="10"/>
  <c r="H51" i="10"/>
  <c r="K50" i="10"/>
  <c r="H50" i="10"/>
  <c r="K49" i="10"/>
  <c r="H49" i="10"/>
  <c r="J48" i="10"/>
  <c r="I48" i="10"/>
  <c r="G48" i="10"/>
  <c r="F48" i="10"/>
  <c r="K46" i="10"/>
  <c r="H46" i="10"/>
  <c r="K45" i="10"/>
  <c r="H45" i="10"/>
  <c r="K44" i="10"/>
  <c r="H44" i="10"/>
  <c r="J43" i="10"/>
  <c r="I43" i="10"/>
  <c r="G43" i="10"/>
  <c r="F43" i="10"/>
  <c r="K41" i="10"/>
  <c r="H41" i="10"/>
  <c r="K40" i="10"/>
  <c r="H40" i="10"/>
  <c r="K39" i="10"/>
  <c r="H39" i="10"/>
  <c r="J38" i="10"/>
  <c r="I38" i="10"/>
  <c r="G38" i="10"/>
  <c r="F38" i="10"/>
  <c r="K36" i="10"/>
  <c r="H36" i="10"/>
  <c r="K35" i="10"/>
  <c r="H35" i="10"/>
  <c r="K34" i="10"/>
  <c r="H34" i="10"/>
  <c r="J33" i="10"/>
  <c r="I33" i="10"/>
  <c r="G33" i="10"/>
  <c r="F33" i="10"/>
  <c r="K31" i="10"/>
  <c r="H31" i="10"/>
  <c r="K30" i="10"/>
  <c r="H30" i="10"/>
  <c r="K29" i="10"/>
  <c r="H29" i="10"/>
  <c r="G63" i="10"/>
  <c r="F63" i="10"/>
  <c r="H63" i="10" s="1"/>
  <c r="J63" i="10"/>
  <c r="I63" i="10"/>
  <c r="J58" i="10"/>
  <c r="I58" i="10"/>
  <c r="G58" i="10"/>
  <c r="F58" i="10"/>
  <c r="J28" i="10"/>
  <c r="I28" i="10"/>
  <c r="G28" i="10"/>
  <c r="F28" i="10"/>
  <c r="H61" i="10"/>
  <c r="H60" i="10"/>
  <c r="H59" i="10"/>
  <c r="H56" i="10"/>
  <c r="H55" i="10"/>
  <c r="H54" i="10"/>
  <c r="K61" i="10"/>
  <c r="K60" i="10"/>
  <c r="K59" i="10"/>
  <c r="K56" i="10"/>
  <c r="K55" i="10"/>
  <c r="K54" i="10"/>
  <c r="K26" i="10"/>
  <c r="K25" i="10"/>
  <c r="K24" i="10"/>
  <c r="H26" i="10"/>
  <c r="H25" i="10"/>
  <c r="H24" i="10"/>
  <c r="F22" i="10"/>
  <c r="L19" i="9"/>
  <c r="L18" i="9"/>
  <c r="L20" i="9"/>
  <c r="L22" i="9" s="1"/>
  <c r="H24" i="9"/>
  <c r="J21" i="9"/>
  <c r="I21" i="9"/>
  <c r="J20" i="9"/>
  <c r="I20" i="9"/>
  <c r="I22" i="9" s="1"/>
  <c r="J19" i="9"/>
  <c r="I19" i="9"/>
  <c r="J18" i="9"/>
  <c r="I18" i="9"/>
  <c r="G21" i="9"/>
  <c r="F21" i="9"/>
  <c r="G20" i="9"/>
  <c r="F20" i="9"/>
  <c r="F22" i="9" s="1"/>
  <c r="G19" i="9"/>
  <c r="H19" i="9" s="1"/>
  <c r="F19" i="9"/>
  <c r="G18" i="9"/>
  <c r="F18" i="9"/>
  <c r="J43" i="9"/>
  <c r="K43" i="9" s="1"/>
  <c r="I43" i="9"/>
  <c r="G43" i="9"/>
  <c r="F43" i="9"/>
  <c r="K41" i="9"/>
  <c r="H41" i="9"/>
  <c r="K40" i="9"/>
  <c r="H40" i="9"/>
  <c r="K39" i="9"/>
  <c r="H39" i="9"/>
  <c r="J38" i="9"/>
  <c r="I38" i="9"/>
  <c r="G38" i="9"/>
  <c r="F38" i="9"/>
  <c r="K36" i="9"/>
  <c r="H36" i="9"/>
  <c r="K35" i="9"/>
  <c r="H35" i="9"/>
  <c r="K34" i="9"/>
  <c r="H34" i="9"/>
  <c r="J33" i="9"/>
  <c r="I33" i="9"/>
  <c r="G33" i="9"/>
  <c r="F33" i="9"/>
  <c r="K31" i="9"/>
  <c r="H31" i="9"/>
  <c r="K30" i="9"/>
  <c r="H30" i="9"/>
  <c r="K29" i="9"/>
  <c r="H29" i="9"/>
  <c r="K51" i="9"/>
  <c r="K50" i="9"/>
  <c r="K49" i="9"/>
  <c r="H51" i="9"/>
  <c r="H50" i="9"/>
  <c r="H49" i="9"/>
  <c r="K46" i="9"/>
  <c r="K45" i="9"/>
  <c r="K44" i="9"/>
  <c r="H45" i="9"/>
  <c r="H44" i="9"/>
  <c r="H26" i="9"/>
  <c r="H25" i="9"/>
  <c r="K26" i="9"/>
  <c r="K25" i="9"/>
  <c r="K24" i="9"/>
  <c r="J53" i="9"/>
  <c r="I53" i="9"/>
  <c r="K53" i="9" s="1"/>
  <c r="G53" i="9"/>
  <c r="F53" i="9"/>
  <c r="J48" i="9"/>
  <c r="I48" i="9"/>
  <c r="G48" i="9"/>
  <c r="F48" i="9"/>
  <c r="J28" i="9"/>
  <c r="I28" i="9"/>
  <c r="G28" i="9"/>
  <c r="H28" i="9" s="1"/>
  <c r="F28" i="9"/>
  <c r="L18" i="8"/>
  <c r="L19" i="8"/>
  <c r="L20" i="8"/>
  <c r="L22" i="8" s="1"/>
  <c r="K41" i="8"/>
  <c r="J21" i="8"/>
  <c r="I21" i="8"/>
  <c r="J20" i="8"/>
  <c r="J22" i="8" s="1"/>
  <c r="I20" i="8"/>
  <c r="I22" i="8" s="1"/>
  <c r="J19" i="8"/>
  <c r="I19" i="8"/>
  <c r="J18" i="8"/>
  <c r="I18" i="8"/>
  <c r="G21" i="8"/>
  <c r="F21" i="8"/>
  <c r="G20" i="8"/>
  <c r="G22" i="8" s="1"/>
  <c r="F20" i="8"/>
  <c r="F22" i="8" s="1"/>
  <c r="G19" i="8"/>
  <c r="F19" i="8"/>
  <c r="G18" i="8"/>
  <c r="H18" i="8" s="1"/>
  <c r="F18" i="8"/>
  <c r="J33" i="8"/>
  <c r="I33" i="8"/>
  <c r="G33" i="8"/>
  <c r="F33" i="8"/>
  <c r="K31" i="8"/>
  <c r="H31" i="8"/>
  <c r="K30" i="8"/>
  <c r="H30" i="8"/>
  <c r="K29" i="8"/>
  <c r="H29" i="8"/>
  <c r="K40" i="8"/>
  <c r="K39" i="8"/>
  <c r="H41" i="8"/>
  <c r="H40" i="8"/>
  <c r="H39" i="8"/>
  <c r="K36" i="8"/>
  <c r="K35" i="8"/>
  <c r="K34" i="8"/>
  <c r="H36" i="8"/>
  <c r="H35" i="8"/>
  <c r="H34" i="8"/>
  <c r="H26" i="8"/>
  <c r="H25" i="8"/>
  <c r="H24" i="8"/>
  <c r="K26" i="8"/>
  <c r="K25" i="8"/>
  <c r="K24" i="8"/>
  <c r="J43" i="8"/>
  <c r="I43" i="8"/>
  <c r="J38" i="8"/>
  <c r="I38" i="8"/>
  <c r="J28" i="8"/>
  <c r="I28" i="8"/>
  <c r="G43" i="8"/>
  <c r="F43" i="8"/>
  <c r="G38" i="8"/>
  <c r="F38" i="8"/>
  <c r="H38" i="8" s="1"/>
  <c r="G28" i="8"/>
  <c r="H28" i="8" s="1"/>
  <c r="F28" i="8"/>
  <c r="L18" i="7"/>
  <c r="L19" i="7"/>
  <c r="L20" i="7"/>
  <c r="L22" i="7" s="1"/>
  <c r="J21" i="7"/>
  <c r="I21" i="7"/>
  <c r="J20" i="7"/>
  <c r="I20" i="7"/>
  <c r="I22" i="7" s="1"/>
  <c r="J19" i="7"/>
  <c r="I19" i="7"/>
  <c r="J18" i="7"/>
  <c r="I18" i="7"/>
  <c r="G21" i="7"/>
  <c r="F21" i="7"/>
  <c r="G20" i="7"/>
  <c r="F20" i="7"/>
  <c r="F22" i="7" s="1"/>
  <c r="G19" i="7"/>
  <c r="F19" i="7"/>
  <c r="H19" i="7" s="1"/>
  <c r="G18" i="7"/>
  <c r="F18" i="7"/>
  <c r="J33" i="7"/>
  <c r="I33" i="7"/>
  <c r="G33" i="7"/>
  <c r="F33" i="7"/>
  <c r="K31" i="7"/>
  <c r="H31" i="7"/>
  <c r="K30" i="7"/>
  <c r="H30" i="7"/>
  <c r="K29" i="7"/>
  <c r="H29" i="7"/>
  <c r="K41" i="7"/>
  <c r="K40" i="7"/>
  <c r="K39" i="7"/>
  <c r="K36" i="7"/>
  <c r="K35" i="7"/>
  <c r="K34" i="7"/>
  <c r="K26" i="7"/>
  <c r="K25" i="7"/>
  <c r="K24" i="7"/>
  <c r="H41" i="7"/>
  <c r="H40" i="7"/>
  <c r="H39" i="7"/>
  <c r="H36" i="7"/>
  <c r="H35" i="7"/>
  <c r="H34" i="7"/>
  <c r="H26" i="7"/>
  <c r="H25" i="7"/>
  <c r="H24" i="7"/>
  <c r="J43" i="7"/>
  <c r="I43" i="7"/>
  <c r="G43" i="7"/>
  <c r="F43" i="7"/>
  <c r="J38" i="7"/>
  <c r="I38" i="7"/>
  <c r="G38" i="7"/>
  <c r="F38" i="7"/>
  <c r="H38" i="7" s="1"/>
  <c r="J28" i="7"/>
  <c r="I28" i="7"/>
  <c r="G28" i="7"/>
  <c r="F28" i="7"/>
  <c r="L19" i="1"/>
  <c r="L18" i="1"/>
  <c r="L20" i="1"/>
  <c r="K26" i="1"/>
  <c r="K25" i="1"/>
  <c r="K24" i="1"/>
  <c r="H25" i="1"/>
  <c r="H24" i="1"/>
  <c r="F22" i="1"/>
  <c r="J53" i="1"/>
  <c r="I53" i="1"/>
  <c r="J48" i="1"/>
  <c r="I48" i="1"/>
  <c r="J43" i="1"/>
  <c r="I43" i="1"/>
  <c r="J38" i="1"/>
  <c r="I38" i="1"/>
  <c r="J33" i="1"/>
  <c r="I33" i="1"/>
  <c r="J28" i="1"/>
  <c r="G53" i="1"/>
  <c r="H53" i="1" s="1"/>
  <c r="F53" i="1"/>
  <c r="G48" i="1"/>
  <c r="F48" i="1"/>
  <c r="G43" i="1"/>
  <c r="F43" i="1"/>
  <c r="G38" i="1"/>
  <c r="F38" i="1"/>
  <c r="G33" i="1"/>
  <c r="F33" i="1"/>
  <c r="H33" i="1" s="1"/>
  <c r="I28" i="1"/>
  <c r="G28" i="1"/>
  <c r="F28" i="1"/>
  <c r="G22" i="1"/>
  <c r="J21" i="1"/>
  <c r="J20" i="1"/>
  <c r="J22" i="1" s="1"/>
  <c r="J19" i="1"/>
  <c r="J18" i="1"/>
  <c r="I21" i="1"/>
  <c r="I20" i="1"/>
  <c r="I22" i="1" s="1"/>
  <c r="I19" i="1"/>
  <c r="I18" i="1"/>
  <c r="K18" i="1" s="1"/>
  <c r="G21" i="1"/>
  <c r="G20" i="1"/>
  <c r="G19" i="1"/>
  <c r="G18" i="1"/>
  <c r="F21" i="1"/>
  <c r="F20" i="1"/>
  <c r="F19" i="1"/>
  <c r="F18" i="1"/>
  <c r="K51" i="1"/>
  <c r="K50" i="1"/>
  <c r="K49" i="1"/>
  <c r="K46" i="1"/>
  <c r="K45" i="1"/>
  <c r="K44" i="1"/>
  <c r="K41" i="1"/>
  <c r="K40" i="1"/>
  <c r="K39" i="1"/>
  <c r="K36" i="1"/>
  <c r="K35" i="1"/>
  <c r="K34" i="1"/>
  <c r="K31" i="1"/>
  <c r="K30" i="1"/>
  <c r="K29" i="1"/>
  <c r="H51" i="1"/>
  <c r="H50" i="1"/>
  <c r="H49" i="1"/>
  <c r="H48" i="1"/>
  <c r="H46" i="1"/>
  <c r="H45" i="1"/>
  <c r="H44" i="1"/>
  <c r="H41" i="1"/>
  <c r="H40" i="1"/>
  <c r="H39" i="1"/>
  <c r="H36" i="1"/>
  <c r="H35" i="1"/>
  <c r="H34" i="1"/>
  <c r="H31" i="1"/>
  <c r="H30" i="1"/>
  <c r="H29" i="1"/>
  <c r="H26" i="1"/>
  <c r="H38" i="1"/>
  <c r="M19" i="1" l="1"/>
  <c r="H43" i="7"/>
  <c r="M18" i="1"/>
  <c r="K48" i="9"/>
  <c r="K18" i="9"/>
  <c r="L22" i="1"/>
  <c r="M22" i="1" s="1"/>
  <c r="M20" i="1"/>
  <c r="K28" i="10"/>
  <c r="H33" i="10"/>
  <c r="H43" i="10"/>
  <c r="H53" i="10"/>
  <c r="H58" i="10"/>
  <c r="K63" i="10"/>
  <c r="H38" i="10"/>
  <c r="H48" i="10"/>
  <c r="K19" i="10"/>
  <c r="K58" i="10"/>
  <c r="K53" i="10"/>
  <c r="K48" i="10"/>
  <c r="H22" i="10"/>
  <c r="K43" i="10"/>
  <c r="K38" i="10"/>
  <c r="K33" i="10"/>
  <c r="K20" i="10"/>
  <c r="H20" i="10"/>
  <c r="M19" i="10"/>
  <c r="H19" i="10"/>
  <c r="K18" i="10"/>
  <c r="M18" i="10"/>
  <c r="J22" i="10"/>
  <c r="M20" i="10"/>
  <c r="H18" i="10"/>
  <c r="H28" i="10"/>
  <c r="K20" i="9"/>
  <c r="H53" i="9"/>
  <c r="H48" i="9"/>
  <c r="H43" i="9"/>
  <c r="K38" i="9"/>
  <c r="H38" i="9"/>
  <c r="J22" i="9"/>
  <c r="K22" i="9" s="1"/>
  <c r="K33" i="9"/>
  <c r="H33" i="9"/>
  <c r="K28" i="9"/>
  <c r="H20" i="9"/>
  <c r="K19" i="9"/>
  <c r="M19" i="9"/>
  <c r="M18" i="9"/>
  <c r="M20" i="9"/>
  <c r="G22" i="9"/>
  <c r="H22" i="9" s="1"/>
  <c r="H18" i="9"/>
  <c r="M19" i="8"/>
  <c r="K43" i="8"/>
  <c r="H43" i="8"/>
  <c r="K38" i="8"/>
  <c r="M20" i="8"/>
  <c r="K33" i="8"/>
  <c r="H33" i="8"/>
  <c r="K28" i="8"/>
  <c r="K20" i="8"/>
  <c r="H22" i="8"/>
  <c r="K19" i="8"/>
  <c r="H19" i="8"/>
  <c r="K18" i="8"/>
  <c r="M18" i="8"/>
  <c r="H20" i="8"/>
  <c r="M18" i="7"/>
  <c r="M19" i="7"/>
  <c r="M20" i="7"/>
  <c r="K43" i="7"/>
  <c r="K38" i="7"/>
  <c r="K33" i="7"/>
  <c r="K28" i="7"/>
  <c r="K20" i="7"/>
  <c r="H20" i="7"/>
  <c r="H28" i="7"/>
  <c r="K19" i="7"/>
  <c r="K18" i="7"/>
  <c r="H18" i="7"/>
  <c r="J22" i="7"/>
  <c r="K22" i="7" s="1"/>
  <c r="G22" i="7"/>
  <c r="H22" i="7" s="1"/>
  <c r="H33" i="7"/>
  <c r="K19" i="1"/>
  <c r="H18" i="1"/>
  <c r="H19" i="1"/>
  <c r="K53" i="1"/>
  <c r="K48" i="1"/>
  <c r="K43" i="1"/>
  <c r="H43" i="1"/>
  <c r="K38" i="1"/>
  <c r="K33" i="1"/>
  <c r="H28" i="1"/>
  <c r="K28" i="1"/>
  <c r="K20" i="1"/>
  <c r="H20" i="1"/>
  <c r="H22" i="1"/>
  <c r="K22" i="10" l="1"/>
  <c r="M22" i="10"/>
  <c r="M22" i="9"/>
  <c r="M22" i="8"/>
  <c r="K22" i="8"/>
  <c r="M22" i="7"/>
  <c r="K22" i="1"/>
  <c r="C12" i="10" l="1"/>
  <c r="C12" i="9"/>
  <c r="C12" i="8"/>
  <c r="C12" i="7"/>
  <c r="C12" i="1" l="1"/>
  <c r="G107" i="4" l="1"/>
  <c r="F107" i="4"/>
  <c r="H107" i="4" s="1"/>
  <c r="G102" i="4"/>
  <c r="H102" i="4" s="1"/>
  <c r="F102" i="4"/>
  <c r="H100" i="4" s="1"/>
  <c r="H101" i="4"/>
  <c r="H99" i="4"/>
  <c r="H98" i="4"/>
  <c r="G97" i="4"/>
  <c r="H97" i="4" s="1"/>
  <c r="F97" i="4"/>
  <c r="H96" i="4" s="1"/>
  <c r="H95" i="4"/>
  <c r="G92" i="4"/>
  <c r="F92" i="4"/>
  <c r="H89" i="4" s="1"/>
  <c r="H91" i="4"/>
  <c r="H88" i="4"/>
  <c r="I86" i="4"/>
  <c r="G86" i="4"/>
  <c r="F86" i="4"/>
  <c r="L83" i="4"/>
  <c r="L86" i="4" s="1"/>
  <c r="J83" i="4"/>
  <c r="J86" i="4" s="1"/>
  <c r="K86" i="4" s="1"/>
  <c r="G79" i="4"/>
  <c r="F79" i="4"/>
  <c r="G74" i="4"/>
  <c r="F74" i="4"/>
  <c r="H72" i="4" s="1"/>
  <c r="J68" i="4"/>
  <c r="M66" i="4" s="1"/>
  <c r="I68" i="4"/>
  <c r="K85" i="4" s="1"/>
  <c r="G68" i="4"/>
  <c r="F68" i="4"/>
  <c r="H66" i="4" s="1"/>
  <c r="M67" i="4"/>
  <c r="K66" i="4"/>
  <c r="M65" i="4"/>
  <c r="L65" i="4"/>
  <c r="L68" i="4" s="1"/>
  <c r="J65" i="4"/>
  <c r="K65" i="4" s="1"/>
  <c r="H65" i="4"/>
  <c r="K64" i="4"/>
  <c r="G61" i="4"/>
  <c r="F61" i="4"/>
  <c r="H61" i="4" s="1"/>
  <c r="G56" i="4"/>
  <c r="F56" i="4"/>
  <c r="H54" i="4" s="1"/>
  <c r="H55" i="4"/>
  <c r="F55" i="4"/>
  <c r="H53" i="4"/>
  <c r="H52" i="4"/>
  <c r="G51" i="4"/>
  <c r="H51" i="4" s="1"/>
  <c r="F51" i="4"/>
  <c r="H49" i="4" s="1"/>
  <c r="H50" i="4"/>
  <c r="H48" i="4"/>
  <c r="H47" i="4"/>
  <c r="J45" i="4"/>
  <c r="G45" i="4"/>
  <c r="H45" i="4" s="1"/>
  <c r="F45" i="4"/>
  <c r="M44" i="4"/>
  <c r="H44" i="4"/>
  <c r="M43" i="4"/>
  <c r="I43" i="4"/>
  <c r="I45" i="4" s="1"/>
  <c r="H43" i="4"/>
  <c r="H42" i="4"/>
  <c r="L41" i="4"/>
  <c r="L42" i="4" s="1"/>
  <c r="M42" i="4" s="1"/>
  <c r="H41" i="4"/>
  <c r="G38" i="4"/>
  <c r="F38" i="4"/>
  <c r="H36" i="4" s="1"/>
  <c r="H34" i="4"/>
  <c r="G33" i="4"/>
  <c r="F33" i="4"/>
  <c r="H77" i="4" s="1"/>
  <c r="G28" i="4"/>
  <c r="F28" i="4"/>
  <c r="H26" i="4" s="1"/>
  <c r="I22" i="4"/>
  <c r="K21" i="4" s="1"/>
  <c r="G22" i="4"/>
  <c r="H22" i="4" s="1"/>
  <c r="F22" i="4"/>
  <c r="H84" i="4" s="1"/>
  <c r="I21" i="4"/>
  <c r="H21" i="4"/>
  <c r="H20" i="4"/>
  <c r="L19" i="4"/>
  <c r="J19" i="4"/>
  <c r="J22" i="4" s="1"/>
  <c r="H19" i="4"/>
  <c r="H18" i="4"/>
  <c r="C12" i="4"/>
  <c r="K44" i="4" l="1"/>
  <c r="K43" i="4"/>
  <c r="H27" i="4"/>
  <c r="H37" i="4"/>
  <c r="H57" i="4"/>
  <c r="M64" i="4"/>
  <c r="M68" i="4"/>
  <c r="H67" i="4"/>
  <c r="H73" i="4"/>
  <c r="H90" i="4"/>
  <c r="H93" i="4"/>
  <c r="H24" i="4"/>
  <c r="H28" i="4"/>
  <c r="H35" i="4"/>
  <c r="H38" i="4"/>
  <c r="H70" i="4"/>
  <c r="H74" i="4"/>
  <c r="H25" i="4"/>
  <c r="H56" i="4"/>
  <c r="H68" i="4"/>
  <c r="H71" i="4"/>
  <c r="H92" i="4"/>
  <c r="K22" i="4"/>
  <c r="M20" i="4"/>
  <c r="M18" i="4"/>
  <c r="M85" i="4"/>
  <c r="M84" i="4"/>
  <c r="M82" i="4"/>
  <c r="M86" i="4" s="1"/>
  <c r="M21" i="4"/>
  <c r="M19" i="4"/>
  <c r="H29" i="4"/>
  <c r="H31" i="4"/>
  <c r="K45" i="4"/>
  <c r="H59" i="4"/>
  <c r="K68" i="4"/>
  <c r="H82" i="4"/>
  <c r="K18" i="4"/>
  <c r="K19" i="4"/>
  <c r="K20" i="4"/>
  <c r="L22" i="4"/>
  <c r="H32" i="4"/>
  <c r="K41" i="4"/>
  <c r="K42" i="4"/>
  <c r="L45" i="4"/>
  <c r="M45" i="4" s="1"/>
  <c r="H60" i="4"/>
  <c r="H64" i="4"/>
  <c r="K67" i="4"/>
  <c r="H78" i="4"/>
  <c r="K82" i="4"/>
  <c r="K83" i="4"/>
  <c r="K84" i="4"/>
  <c r="H94" i="4"/>
  <c r="H106" i="4"/>
  <c r="H30" i="4"/>
  <c r="M41" i="4"/>
  <c r="H58" i="4"/>
  <c r="H76" i="4"/>
  <c r="H83" i="4"/>
  <c r="M83" i="4"/>
  <c r="H85" i="4"/>
  <c r="H104" i="4"/>
  <c r="H75" i="4"/>
  <c r="H103" i="4"/>
  <c r="H33" i="4"/>
  <c r="H105" i="4"/>
  <c r="M22" i="4" l="1"/>
</calcChain>
</file>

<file path=xl/sharedStrings.xml><?xml version="1.0" encoding="utf-8"?>
<sst xmlns="http://schemas.openxmlformats.org/spreadsheetml/2006/main" count="957" uniqueCount="343">
  <si>
    <t>SEGUIMIENTO A LAS METAS DE LOS PROYECTOS DE INVERSIÓN Y METAS PLAN DE DESARROLLO</t>
  </si>
  <si>
    <t>ENTIDAD</t>
  </si>
  <si>
    <t xml:space="preserve">SECTOR </t>
  </si>
  <si>
    <t>VIGENCIA</t>
  </si>
  <si>
    <t>PERIODO REPORTADO</t>
  </si>
  <si>
    <t>EJE TRANSVERSAL CUATRO</t>
  </si>
  <si>
    <t xml:space="preserve">PROGRAMA </t>
  </si>
  <si>
    <t>META  DE RESULTADO PLAN DE DESARROLLO</t>
  </si>
  <si>
    <t>META PRODUCTO</t>
  </si>
  <si>
    <t>NOMBRE DEL INDICADOR</t>
  </si>
  <si>
    <t>RESULTADO DEL INDICADOR</t>
  </si>
  <si>
    <t xml:space="preserve">FECHA DE INICIO </t>
  </si>
  <si>
    <t xml:space="preserve">FECHA DE FINALIZACIÓN </t>
  </si>
  <si>
    <t xml:space="preserve">PROYECTO DE INVERSIÓN </t>
  </si>
  <si>
    <t xml:space="preserve">TRIMESTRE </t>
  </si>
  <si>
    <t>GESTIÓN CONTRACTUAL</t>
  </si>
  <si>
    <r>
      <t xml:space="preserve">GESTIÓN PRESUPUESTAL
</t>
    </r>
    <r>
      <rPr>
        <sz val="15"/>
        <color theme="0"/>
        <rFont val="Arial"/>
        <family val="2"/>
      </rPr>
      <t>(CIFRAS MILLONES DE PESOS)</t>
    </r>
  </si>
  <si>
    <t>N° CONTRATOS PROGRAMADOS</t>
  </si>
  <si>
    <t>N° CONTRATOS SUSCRITOS</t>
  </si>
  <si>
    <t>%</t>
  </si>
  <si>
    <t xml:space="preserve">PROGRAMADO </t>
  </si>
  <si>
    <t>EJECUTADO COMPROMISOS</t>
  </si>
  <si>
    <t>EJECUTADO GIROS</t>
  </si>
  <si>
    <t>TRIMESTRE 1</t>
  </si>
  <si>
    <t>TRIMESTRE 2</t>
  </si>
  <si>
    <t>TRIMESTRE 3</t>
  </si>
  <si>
    <t xml:space="preserve">TRIMESTRE 4 </t>
  </si>
  <si>
    <t xml:space="preserve">ACUMULADO </t>
  </si>
  <si>
    <t>EJECUCIÓN FÍSICA DE LAS METAS DEL PROYECTO DE  INVERSIÓN</t>
  </si>
  <si>
    <t xml:space="preserve">META PROYECTO DE INVERSIÓN </t>
  </si>
  <si>
    <t>EJECUTADO</t>
  </si>
  <si>
    <t>OBSERVACIONES</t>
  </si>
  <si>
    <t>SECRETARÍA JURÍDICA DISTRITAL</t>
  </si>
  <si>
    <t>GESTIÓN JURÍDICA</t>
  </si>
  <si>
    <t>UNIDAD ADMINISTRATIVA ESPECIAL CUERPO OFICIAL DE BOMBEROS DE BOGOTÁ</t>
  </si>
  <si>
    <t>SECRETARÍA DE SEGURIDAD, CONVIVENCIA Y JUSTICIA</t>
  </si>
  <si>
    <t>SEGURIDAD CONVIVENCIA Y JUSTICIA</t>
  </si>
  <si>
    <t>SECRETARÍA DISTRITAL DE LA MUJER</t>
  </si>
  <si>
    <t>MUJERES</t>
  </si>
  <si>
    <t>EMPRESA DE ACUEDUCTO ALCANTARILLADO Y ASESO DE BOGOTA-EAB-ESP</t>
  </si>
  <si>
    <t>EMPRESA DE RENOVACIÓN Y DESARROLLO URBANO (METROVIVINEDA - EMPRESA DE RENOVACIÓN URBANA)</t>
  </si>
  <si>
    <t>CAJA DE LA VIVIENDA POPULAR</t>
  </si>
  <si>
    <t>UNIDAD ADMINISTRATIVA ESPECIAL DE SERVICIOS PÚBLICOS UAESP</t>
  </si>
  <si>
    <t>SECRETARÍA DISTRITAL DEL HÁBITAT</t>
  </si>
  <si>
    <t>HÁBITAT</t>
  </si>
  <si>
    <t>EMPRESA METRO DE BOGOTA</t>
  </si>
  <si>
    <t>TERMINAL DE TRANSPORTES S.A .</t>
  </si>
  <si>
    <t>TRANSMILENIO S. A.</t>
  </si>
  <si>
    <t>INSTITUTO DE DESARROLLO URBANO - IDU</t>
  </si>
  <si>
    <t>UNIDAD ADMINISTRATIVA ESPECIAL DE REHABILITACIÓN Y MANTENIMIENTO VIAL</t>
  </si>
  <si>
    <t>SECRETARÍA DISTRITAL DE MOVILIDAD</t>
  </si>
  <si>
    <t>MOVILIDAD</t>
  </si>
  <si>
    <t>INSTITUTO DISTRITAL DE PROTECCCIÓN Y BIENESTAR ANIMAL-IDPYBA</t>
  </si>
  <si>
    <t>INSTITUTO DISTRITAL DE GESTIÓN DE RIESGOS Y CAMBIO CLIMÁTICO – IDIGER</t>
  </si>
  <si>
    <t>JARDÍN BOTÁNICO DE BOGOTÁ JOSÉ CELESTINO MUTIS</t>
  </si>
  <si>
    <t>SECRETARÍA DISTRITAL DE AMBIENTE</t>
  </si>
  <si>
    <t>AMBIENTE</t>
  </si>
  <si>
    <t>CANAL CAPITAL</t>
  </si>
  <si>
    <t>INSTITUTO DISTRITAL DE LAS ARTES</t>
  </si>
  <si>
    <t>FUNDACIÓN GILBERTO ALZALTE AVENDAÑO</t>
  </si>
  <si>
    <t>INSTITUTO DISTRITAL DE PATRIMONIO CULTURAL</t>
  </si>
  <si>
    <t>ORQUESTA FILARMÓNICA DE BOGOTÁ</t>
  </si>
  <si>
    <t>INSTITUTO DISTRITAL DE RECREACIÓN Y DEPORTE</t>
  </si>
  <si>
    <t>SECRETARÍA DE CULTURA, RECREACIÓN Y DEPORTE</t>
  </si>
  <si>
    <t>CULTURA, RECREACIÓN Y DEPORTE</t>
  </si>
  <si>
    <t>INSTITUTO PARA LA PROTECCIÓN DE LA NIÑEZ Y JUVENTUD</t>
  </si>
  <si>
    <t>SECRETARÍA DISTRITAL DE INTEGRACIÓN SOCIAL</t>
  </si>
  <si>
    <t>INTEGRACIÓN SOCIAL</t>
  </si>
  <si>
    <t>SECRETARÍA DISTRITAL DE SALUD</t>
  </si>
  <si>
    <t>SALUD</t>
  </si>
  <si>
    <t>UNIVERSIDAD DISTRITAL FRANCISCO JOSÉ DE CALDAS</t>
  </si>
  <si>
    <t>INSTITUTO PARA LA INVESTIGACIÓN EDUCATIVA Y EL DESARROLLO PEDAGÓGICO</t>
  </si>
  <si>
    <t>SECRETARÍA DISTRITAL DE EDUCACIÓN</t>
  </si>
  <si>
    <t>EDUCACIÓN</t>
  </si>
  <si>
    <t>MUJER</t>
  </si>
  <si>
    <t>INSTITUTO DISTRITAL DE TURISMO</t>
  </si>
  <si>
    <t>INSTITUTO PARA LA ECONOMÍA SOCIAL - IPES</t>
  </si>
  <si>
    <t>SECRETARÍA DISTRITAL DE DESARROLLO ECONÓMICO</t>
  </si>
  <si>
    <t>DESARROLLO ECONÓMICO</t>
  </si>
  <si>
    <t>SECRETARÍA DISTRITAL DE PLANEACIÓN</t>
  </si>
  <si>
    <t>PLANEACIÓN</t>
  </si>
  <si>
    <t>LOTERÍA DE BOGOTÁ</t>
  </si>
  <si>
    <t>UNIDAD ADMINISTRATIVA ESPECIAL DE CATASTRO DISTRITAL</t>
  </si>
  <si>
    <t>Gobierno Legítimo, fortalecimiento local y eficiencia</t>
  </si>
  <si>
    <t>FONDO DE PRESTACIONES ECONÓMICAS, CESANTIAS Y PENSIONES - FONCEP</t>
  </si>
  <si>
    <t>Sostenibilidad ambiental basada en eficiencia energética</t>
  </si>
  <si>
    <t>EJE TRANSVERSAL TRES</t>
  </si>
  <si>
    <t>SECRETARÍA DE HACIENDA DISTRITAL</t>
  </si>
  <si>
    <t>HACIENDA</t>
  </si>
  <si>
    <t>Desarrollo económico basado en el conocimiento</t>
  </si>
  <si>
    <t>EJE TRANSVERSAL DOS</t>
  </si>
  <si>
    <t>INSTITUTO DISTRITAL DE LA PARTICIPACIÓN Y ACCIÓN COMUNAL</t>
  </si>
  <si>
    <t>Nuevo Ordenamiento Territorial</t>
  </si>
  <si>
    <t>EJE TRANSVERSAL UNO</t>
  </si>
  <si>
    <t xml:space="preserve">31 DE DICIEMBRE </t>
  </si>
  <si>
    <t>DEPARTAMENTO ADMINISTRATIVO DE LA DEFENSORÍA DEL ESPACIO PÚBLICO</t>
  </si>
  <si>
    <t>Construcción de Comunidad y Cultura Ciudadana</t>
  </si>
  <si>
    <t>PILAR 3</t>
  </si>
  <si>
    <t xml:space="preserve">30 DE SEPTIEMBRE </t>
  </si>
  <si>
    <t>SECRETARÍA DISTRITAL DE GOBIERNO</t>
  </si>
  <si>
    <t>GOBIERNO</t>
  </si>
  <si>
    <t>Democracia Urbana</t>
  </si>
  <si>
    <t>PILAR 2</t>
  </si>
  <si>
    <t xml:space="preserve">30 DE JUNIO </t>
  </si>
  <si>
    <t>DEPARTAMENTO ADMINISTRATIVO DEL SERVICIO CIVIL</t>
  </si>
  <si>
    <t>Igualdad de Calidad de Vida</t>
  </si>
  <si>
    <t>PILAR 1</t>
  </si>
  <si>
    <t xml:space="preserve">30 DE MARZO </t>
  </si>
  <si>
    <t>GESTIÓN PÚBLICA</t>
  </si>
  <si>
    <t>SECRETARÍA GENERAL DE LA ALCALDÍA MAYOR DE BOGOTÁ</t>
  </si>
  <si>
    <t xml:space="preserve">NOMBRES PILARES O EJES TRANSVERSALES </t>
  </si>
  <si>
    <t xml:space="preserve">PILAR  O EJE TRANSVERSAL </t>
  </si>
  <si>
    <t xml:space="preserve">PERIODO </t>
  </si>
  <si>
    <t>SECTOR</t>
  </si>
  <si>
    <t>NOMBRE ENTIDAD</t>
  </si>
  <si>
    <t>Realizar 4 estrategias de socialización y sensibilización dirigido a los servidores de la Secretaria General,  para apoyar la modernización de los archivos  y la gestión</t>
  </si>
  <si>
    <t>Elaborar e implementar 100 porciento el plan estratégico para la gestión documental electrónica en la Secretaria General.</t>
  </si>
  <si>
    <t>Organizar 700 metros lineales de archivo de gestión de la Secretaria General.</t>
  </si>
  <si>
    <t>Elaborar e implementar 100 porciento el Programa de Gestión Documental en la Secretaria General.</t>
  </si>
  <si>
    <t>EJECUCIÓN FÍSICA DE LAS METAS DEL PROYECTO DE INVERSIÓN</t>
  </si>
  <si>
    <t>1152 Implementación de un modelo de Gestión Documental para la Secretaria General de la Alcaldía Mayor de Bogotá</t>
  </si>
  <si>
    <t>Mantener 1 agenda gubernamental articulada en el Distrito Capital</t>
  </si>
  <si>
    <t>Consolidar 1 Unidad de Gerencia Estratégica para los temas prioritarios de la Administración Distrital.</t>
  </si>
  <si>
    <t>1125 Fortalecimiento y modernización de la gestión pública distrital</t>
  </si>
  <si>
    <t>Si bien se programó su ejecución para el segundo semestre, se considera que es riesgoso centrar la ejecución física de una meta en tan solo 6 meses.</t>
  </si>
  <si>
    <t>Desarrollar 1 sistema de alertas tempranas que articulen los diferentes sistemas de informacion existentes para la toma de medidas preventivas en ambitos focalizados</t>
  </si>
  <si>
    <t>Para la fecha de corte se considera adecuada la ejecución física</t>
  </si>
  <si>
    <t>Desarrollar e implementar 4 estrategias enfocadas en la medición y el fortalecimiento institucional distrital a través de la racionalización de instancias y la modernización de la gestión pública distrital</t>
  </si>
  <si>
    <t>La línea base es 9%, por lo que se programó para la vigencia 11%. Si bien se programó su ejecución para el segundo semestre, se considera que es riesgoso centrar la ejecución física de una meta en tan solo 6 meses.</t>
  </si>
  <si>
    <t>Formular, implementar y evualar 100 porciento de la política de desarrollo institucional para la eficiencia administrativa del Distrito Capital.</t>
  </si>
  <si>
    <t>1085 Gestión pública efectiva y transparente por una Bogotá mejor para todos</t>
  </si>
  <si>
    <t>Actualizar 12 Herramientas de planeacion en la Secretaria General</t>
  </si>
  <si>
    <t>Llevar a cabo 16 actividades de sensibilización en los temas de planeación y SIG</t>
  </si>
  <si>
    <t>Realizar 27 capacitaciones en los temas del Sistema Integrado de Gestión</t>
  </si>
  <si>
    <t>976 Mejoramiento para la planeación y la eficiencia administrativa en la Secretaría General</t>
  </si>
  <si>
    <t>Número de programas de formación desarrollados anualmente</t>
  </si>
  <si>
    <t>Incrementar a un 90% la sostenibilidad del SIG en el Gobierno Distrital</t>
  </si>
  <si>
    <t xml:space="preserve">Mejorar el índice de gobierno abierto para la ciudad en 10 puntos </t>
  </si>
  <si>
    <t>SECRETARÍA GENERAL</t>
  </si>
  <si>
    <t>Transparencia gestión pública y servicio al ciudadano</t>
  </si>
  <si>
    <t>OBSERVACIONES Y RECOMENDACIONES ORIENTADAS AL CUMPLIMIENTO DE LAS METAS DEL PLAN DE DESARROLLO A CARGO DE LA ENTIDAD</t>
  </si>
  <si>
    <t xml:space="preserve">META PRODUCTO </t>
  </si>
  <si>
    <t xml:space="preserve">METAS PROYECTO DE INVERSIÓN </t>
  </si>
  <si>
    <t>ANÁLISIS</t>
  </si>
  <si>
    <t xml:space="preserve">OBSERVACIONES / CONCLUSIONES </t>
  </si>
  <si>
    <t xml:space="preserve">CATEGORIA </t>
  </si>
  <si>
    <t xml:space="preserve">RECOMENDACIONES </t>
  </si>
  <si>
    <t xml:space="preserve">ESTADO </t>
  </si>
  <si>
    <t>3. Retraso y/o incumplimiento en la ejecución presupuestal.</t>
  </si>
  <si>
    <t>Se requieren tomar medidas para mejorar los aspectos encontrados</t>
  </si>
  <si>
    <t xml:space="preserve">1. ¿El reporte de seguimiento a las metas plan de desarrollo fue presentado dentro de los plazos establecidos? </t>
  </si>
  <si>
    <t>2. ¿Las observaciones/conclusiones y recomendaciones se presentaron al Comité Institucional de Coordinación de Control Interno?</t>
  </si>
  <si>
    <t xml:space="preserve">3. ¿Las observaciones/conclusiones y recomendaciones presentadas por la oficina de control interno o quien hace sus veces en la entidad fueron atendidas por el Comité Institucional de Coordinación de Control Interno?
¿Las acciones aplicadas por la entidad aportaron a mejorar los resultados del 
</t>
  </si>
  <si>
    <t>Indicador  de mejora de la meta física del proyecto de inversión</t>
  </si>
  <si>
    <t>4. ¿Las acciones aplicadas por la entidad aportaron a mejorar los resultados del cumplimiento de los proyectos de inversión?</t>
  </si>
  <si>
    <t xml:space="preserve">Calificación </t>
  </si>
  <si>
    <t xml:space="preserve">Observaciones </t>
  </si>
  <si>
    <t xml:space="preserve">OBSERVACIONES </t>
  </si>
  <si>
    <t xml:space="preserve">OPCIONES DE RESPUESTA </t>
  </si>
  <si>
    <t xml:space="preserve">CALIFICACIÓN </t>
  </si>
  <si>
    <t>1. Incumplimiento y/o alerta de incumplimiento de la meta del proyecto de inversión.</t>
  </si>
  <si>
    <t>1. Establecer instrumentos y criterios de medición que faciliten el seguimiento a la ejecución presupuestal y contractual.</t>
  </si>
  <si>
    <t>Se ejecutó o está ejecutándose adecuadamente</t>
  </si>
  <si>
    <t xml:space="preserve">SI </t>
  </si>
  <si>
    <t xml:space="preserve">1. Se observa mejora en el avance del cumplimiento de la meta </t>
  </si>
  <si>
    <t>2. Incumplimiento del plan de adquisiciones aprobado.</t>
  </si>
  <si>
    <t xml:space="preserve">2. Fortalecer la planeación del proceso contractual. </t>
  </si>
  <si>
    <t xml:space="preserve">NO </t>
  </si>
  <si>
    <t>2. Se mantiene el resultado en el cumplimiento de la meta</t>
  </si>
  <si>
    <t>3. Mantener actualizado el Plan Anual de Adquisiciones.</t>
  </si>
  <si>
    <t>3. El resultado presenta un decrecimiento</t>
  </si>
  <si>
    <t>4. La información registrada en los diferentes instrumentos de planeación y seguimiento no coincide.</t>
  </si>
  <si>
    <t>4. Mantener monitoreo constante y periódico del seguimiento del presupuesto, contratación y cumplimiento de las metas de los proyectos de inversión.</t>
  </si>
  <si>
    <t>5. Debilidades en la planeación del proyecto de inversión.</t>
  </si>
  <si>
    <t xml:space="preserve">5. Realizar acciones de capacitación y sensibilización para el fortalecimiento de gestión contractual. </t>
  </si>
  <si>
    <t>6. La ejecución presupuestal y gestión contractual no es coherente con la ejecución física.</t>
  </si>
  <si>
    <t xml:space="preserve">6. Realizar reprogramación de plazo, actividades y/o presupuesto de proyectos de inversión de manera oportuna. </t>
  </si>
  <si>
    <t>7. La información reportada en SEGPLAN  no es coherente con la información verificada en la Entidad.</t>
  </si>
  <si>
    <t>7. Fortalecer la capacidad operativa de la entidad para dar cumplimiento a la meta Plan de Desarrollo.</t>
  </si>
  <si>
    <t>8. Debilidad en la planeación de la contratación.</t>
  </si>
  <si>
    <t>8. Unificar y/o actualizar la información de los aplicativos que contienen el seguimiento de la ejecución presupuestal, contractual y de metas físicas de los proyectos de inversión.</t>
  </si>
  <si>
    <t>9. Las acciones aplicadas por la entidad son inefectivas.</t>
  </si>
  <si>
    <t>9. Establecer instrumentos y criterios de medición que faciliten el seguimiento al cumplimiento de las metas del proyecto de inversión.</t>
  </si>
  <si>
    <t>10. Inoportunidad de la entrega de la información reportada a SEGPLAN.</t>
  </si>
  <si>
    <r>
      <t>10.</t>
    </r>
    <r>
      <rPr>
        <b/>
        <sz val="16"/>
        <color rgb="FF000000"/>
        <rFont val="Arial"/>
        <family val="2"/>
        <charset val="1"/>
      </rPr>
      <t xml:space="preserve"> </t>
    </r>
    <r>
      <rPr>
        <sz val="16"/>
        <color rgb="FF000000"/>
        <rFont val="Arial"/>
        <family val="2"/>
        <charset val="1"/>
      </rPr>
      <t>Reportar oportunamente el seguimiento al proyecto de inversión a través de SEGPLAN.</t>
    </r>
  </si>
  <si>
    <t>11. Se evidencia un comportamiento adecuado del proyecto de inversión frente al cumplimiento de las metas PDD.</t>
  </si>
  <si>
    <t>11. Articular las metas del proyecto de inversión con las metas del Plan Distrital de Desarrollo.</t>
  </si>
  <si>
    <t>12. La meta ya finalizó en plazo y fue cumplida.</t>
  </si>
  <si>
    <t>12. Continuar con la eficiente ejecución contractual, presupuestal y de metas físicas de los proyectos de inversión.</t>
  </si>
  <si>
    <t>13. Realizar un análisis que permita identificar las causas que retrasan el desarrollo del proyecto de inversión, de forma que se tomen las medidas efectivas que mejoren los resultados del cumplimiento de sus metas.</t>
  </si>
  <si>
    <t>Gobernanza_e_influencia_local,_regional_e_internacional</t>
  </si>
  <si>
    <t>*Construir 5 sedes administrativas de Alcaldías Locales.
*Implementar en un 100% en las Alcaldías Locales un nuevo modelo de gestión.
*Implementar en un 100% en las alcaldías locales un modelo de contratación basado en resultados.
*Implementar el 100% del modelo de seguimiento, monitoreo y evaluación de la gestión de las Alcaldías Locales.
*Disminuir el número de actuaciones administrativas activas y las represadas a 21.513.</t>
  </si>
  <si>
    <t>Fortalecimiento de la capacidad institucional de las Alcaldías Locales</t>
  </si>
  <si>
    <t>Realizar 1 plan de modernización de las sedes de las Alcaldías Locales relacionado con equipos tecnológicos y desarrollo de infraestructura física.</t>
  </si>
  <si>
    <t>Implementar 100 por ciento el modelo de gestión para Alcaldías Locales.</t>
  </si>
  <si>
    <t>Implementar 100 por ciento el modelo de contratación basado en resultados para Alcaldías Locales.</t>
  </si>
  <si>
    <t>Implementar 100 por ciento el modelo de seguimiento, monitoreo y evaluación de las funciones de los Alcaldes Locales y de las Alcaldías Locales.</t>
  </si>
  <si>
    <t>Realizar 1 proceso para fortalecer la capacidad de acción de los Alcaldes Locales frente a las funciones relacionadas con Inspección, Vigilancia y Control.</t>
  </si>
  <si>
    <t>Realizar 1 proceso para fortalecer la capacidad institucional de las inspecciones de policía en el marco de sus competencias.</t>
  </si>
  <si>
    <t>Gobierno_y_ciudadania_digital</t>
  </si>
  <si>
    <t>Optimizar sistemas de información para optimizar la gestión (hardware y software)</t>
  </si>
  <si>
    <t>Elaborar 4 documentos para implementar el modelo gestión de TI dentro de la entidad.</t>
  </si>
  <si>
    <t xml:space="preserve"> Implementar 1.0 metodología de mejores prácticas en gestión de servicios (itil).</t>
  </si>
  <si>
    <t xml:space="preserve"> Implementar 1.0 programa de renovación tecnológica y de alta disponibilidad para fortalecer los servicios de la entidad.</t>
  </si>
  <si>
    <t>Fortalecer 1.0 plataforma tecnológica de la secretaría distrital de gobierno.</t>
  </si>
  <si>
    <t>Implementación del modelo de gestión de tecnología de la información para el fortalecimiento institucional</t>
  </si>
  <si>
    <t>Transparencia_gestion_publica_y_servicio_al_ciudadano</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</si>
  <si>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
*Llevar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
*Incrementar a un 90% la sostenibilidad del SIG en el Gobierno Distrital.</t>
  </si>
  <si>
    <t>Fortalecimiento de la capacidad institucional</t>
  </si>
  <si>
    <t>Realizar 1 plan estratégico de comunicaciones (en las etapas de diseño e implementación), que se articule con la gestión realizada desde los procesos.</t>
  </si>
  <si>
    <t>Elaborar una estrategia de simplificación y racionalización de trámites externos e internos (en sus etapas de diseño, implementación y evaluación) para mejorar el servicio de atención a la ciudadanía.</t>
  </si>
  <si>
    <t>Implementar un (1) Modelo de Planeación y Gestión Institucional y Sectorial, articulado con los diferentes planes, programas y proyectos de la entidad y del sector para el cumplimiento de la misión institucional.</t>
  </si>
  <si>
    <t>Realizar 100% de las acciones programadas en la vigencia para el fortalecimiento de las áreas de apoyo en aras del cumplimiento de la misionalidad de la entidad.</t>
  </si>
  <si>
    <t>*Apoyar la realización de 2 procesos electorales en la Ciudad Bogotá.
*Realizar 40 Asesorías técnicas especializadas en el manejo de relaciones con los actores políticos, económicos y sociales para la formulación de estrategias de concertación con los tomadores de decisiones.
*Acompañar 20 agendas sobre procesos de concertación con actores políticos, económicos y sociales para análisis y transformación de problemas.
*Construir 8 espacios de relacionamiento para el intercambio de necesidades, propuestas y proyectos derivados del proceso de integración regional.
*Atender 100% de los conflictos políticos, económicos y sociales con los actores relevantes identificados.
*Realizar 4 Documentos de análisis sobre el panorama político de la administración distrital.</t>
  </si>
  <si>
    <t>Realizar 2 procesos de coordinación interinstitucional para implementar las acciones que garanticen el ejercicio democrático de participación para la elección de las autoridades nacionales, distritales, consultas internas de partidos políticos y locales y la toma de decisiones mediante los mecanismos de participación ciudadana.</t>
  </si>
  <si>
    <t>Realizar un proceso de seguimiento a las relaciones con los actores relevantes para la formulación de estrategias de concertación con los tomadores de decisiones.</t>
  </si>
  <si>
    <t xml:space="preserve">Acompañar 14 agendas sobre procesos de concertación con actores políticos, económicos y sociales para el análisis y transformación de problemas. </t>
  </si>
  <si>
    <t>Atender 12 espacios que fomenten el fortalecimiento de las relaciones politicas y la integración regional .</t>
  </si>
  <si>
    <t>Atender 100% de los conflictos políticos, económicos y sociales con los actores relevantes identificados.</t>
  </si>
  <si>
    <t>Elaborar 10 documentos sobre resultados de estudios, investigaciones y análisis sobre el panorama politico de la administración distirtal, relaciones con los actores estrategicos de la sociedad civil, y de la ciudad hacia lo regional, de acuerdo con la estructura y los planes del OAP.</t>
  </si>
  <si>
    <t>Fortalecimiento de las relaciones estratégicas del Distrito Capital con actores políticos y sociales</t>
  </si>
  <si>
    <t>Bogotá_vive_los_derechos_humanos</t>
  </si>
  <si>
    <t>*30,000 personas certificadas, promocionadas y sensibilizadas en derechos humanos para la paz y la reconciliación.
*Implementar Política Integral de Derechos Humanos del Distrito.
*Adoptar en las 20 localidades el Plan Distrital de Prevención y Protección.
*Atender 150 personas de la población LGBTI a través del programa de protección integral en la casa refugio.
*Vincular 80 movimientos o grupos sociales a la Red de Derechos Humanos.
*Formular una Política pública de libertad religiosa, de culto y conciencia.
*Implementar 3 Planes de Acciones afirmativas de grupos étnicos.
*Implementar diez (10) espacios de atención diferenciada para los grupos étnicos del D.C.</t>
  </si>
  <si>
    <t>Construcción de una Bogotá que vive los Derechos Humanos</t>
  </si>
  <si>
    <t>Formar 58.500 personas en escenarios formales e informales a funcionarios públicos, miembros de la policía, ciudadanos de grupos étnicos, religiosas y ciudadanía en general en DDHH para la paz y la reconciliación.</t>
  </si>
  <si>
    <t>Desarrollar el 100% del procedimiento metodológico para formular e implementar el Sistema y Política Distrital de Derechos Humanos, en articulación con el Plan Distrital de Prevención y Protección .</t>
  </si>
  <si>
    <t>Mantener 20 localidades que manejan líneas de acción relacionadas con derechos humanos y que adoptan el plan de prevención y protección.</t>
  </si>
  <si>
    <t>Atender el 100% de líderes y defensores de Derechos humanos, población LGBTI, y victimas de trata que demanden medidas de prevención o protección para garantizar sus derechos a la vida, libertad, integridad y seguridad.</t>
  </si>
  <si>
    <t>Implementar 80 Iniciativas locales formuladas por grupos sociales de la Red Distrital de Derechos Humanos para la prevención o protección de derechos en sus territorios.</t>
  </si>
  <si>
    <t>Realizar el 100% de las acciones tendientes al fortalecimiento de la institucionalidad de asuntos religiosos.</t>
  </si>
  <si>
    <t>Implementar el 100% de las actividades de la SDG correspondientes a los planes de acciones afirmativas para grupos étnicos del distrito.</t>
  </si>
  <si>
    <t>Crear 10 espacios para el fortalecimiento de procesos participativos y organizativos, con miras a incrementar su incidencia en la vida social, cultural, política y económica de la ciudad.</t>
  </si>
  <si>
    <t xml:space="preserve">Proyectos </t>
  </si>
  <si>
    <t>Meta Producto</t>
  </si>
  <si>
    <t># Proyecto</t>
  </si>
  <si>
    <t>Implementar un Sistema Distrital de Derechos Humanos</t>
  </si>
  <si>
    <t>Implementar Política Integral de Derechos Humanos del Distrito</t>
  </si>
  <si>
    <t>15,000 personas certificadas en Derechos Humanos que incluyen tanto servidores públicos como ciudadanía en escenarios formales</t>
  </si>
  <si>
    <t>30,000 personas certificadas, promocionadas y sensibilizadas en derechos humanos para la paz y la reconciliación</t>
  </si>
  <si>
    <t>Implementar en las 20 localidades iniciativas para la protección de Derechos humanos</t>
  </si>
  <si>
    <t>100% de la plataforma para la acción social y comunitaria de las comunidades religiosas implementada</t>
  </si>
  <si>
    <t>Crear un Comité Distrital de Libertad Religiosa</t>
  </si>
  <si>
    <t>Crear un área de trabajo en la Secretaria Distrital de Gobierno para asuntos religiosos</t>
  </si>
  <si>
    <t>Formular una Política pública de libertad religiosa, de culto y conciencia</t>
  </si>
  <si>
    <t>Vincular 80 movimientos o grupos sociales a la Red de Derechos Humanos</t>
  </si>
  <si>
    <t>20 Alcaldías locales que mantienen o incrementan líneas de acción de derechos humanos en el POAL (Plan operativo de acción local)</t>
  </si>
  <si>
    <t>Implementar y mantener la ruta intersectorial para la prevención, protección y asistencia de trata de personas en el Distrito</t>
  </si>
  <si>
    <t>Implementar 3 Planes de Acciones afirmativas de grupos étnicos</t>
  </si>
  <si>
    <t>Crear la Mesa Distrital de Prevención y Protección</t>
  </si>
  <si>
    <t>Adoptar en las 20 localidades el Plan Distrital de Prevención y Protección</t>
  </si>
  <si>
    <t>Atender 150 personas de la población LGBTI a través del programa de protección integral en la casa refugio</t>
  </si>
  <si>
    <t>Implementar diez (10) espacios de atención diferenciada para los grupos étnicos del D.C.</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</si>
  <si>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</si>
  <si>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Incrementar a un 90% la sostenibilidad del SIG en el Gobierno Distrit</t>
  </si>
  <si>
    <t>Formular e implementar la política pública de transparencia, gobierno abierto y control ciudadano en las veinte localidades de la ciudad</t>
  </si>
  <si>
    <t>Realizar 40 Asesorías técnicas especializadas en el manejo de relaciones con los actores políticos, económicos y sociales para la formulación de estrategias de concertación con los tomadores de decisiones</t>
  </si>
  <si>
    <t>Acompañar 20 agendas sobre procesos de concertación con actores políticos, económicos y sociales para análisis y transformación de problemas</t>
  </si>
  <si>
    <t>Apoyar la realización de 2 procesos electorales en la Ciudad Bogotá</t>
  </si>
  <si>
    <t>Realizar 4 Estudios e Investigaciones sobre los asuntos de la Ciudad hacia lo regional</t>
  </si>
  <si>
    <t>Construir 8 espacios de relacionamiento para el intercambio de necesidades, propuestas y proyectos derivados del proceso de integración regional</t>
  </si>
  <si>
    <t>Atender 100% de los conflictos políticos, económicos y sociales con los actores relevantes identificados</t>
  </si>
  <si>
    <t>Realizar 4 Documentos de análisis sobre el panorama político de la administración distrital</t>
  </si>
  <si>
    <t>Desarrollar 1 estudio especializado de las líneas investigativas que estructuran el Observatorio de Asuntos Políticos</t>
  </si>
  <si>
    <t>Elaborar 1 documento que permita evaluar y fortalecer las relaciones políticas y estratégicas de la Administración Distrital con actores de la sociedad civil</t>
  </si>
  <si>
    <t>Activar 4 agendas intersectoriales con los actores políticos regionales</t>
  </si>
  <si>
    <t>Actualizar Tecnológicamente 5 Sedes administrativas de Alcaldías Locales</t>
  </si>
  <si>
    <t>Construir 5 sedes administrativas de Alcaldías Locales</t>
  </si>
  <si>
    <t>Implementar el 100% del modelo de seguimiento, monitoreo y evaluación de la gestión de las Alcaldías Locales</t>
  </si>
  <si>
    <t>Implementar en un 100% en las Alcaldías Locales un nuevo modelo de gestión</t>
  </si>
  <si>
    <t>Implementar en un 100% en las alcaldías locales un modelo de contratación basado en resultados</t>
  </si>
  <si>
    <t>Disminuir el número de actuaciones administrativas activas y las represadas a 21.513</t>
  </si>
  <si>
    <t>Implementar en un 100% un sistema de información para generar 200 procesos administrativos de policía en expedientes electrónicos</t>
  </si>
  <si>
    <t>Disminuir el tiempo de adopción de decisiones de los procesos civiles, penales y administrativos de policía a 76 días en el Consejo de Justicia</t>
  </si>
  <si>
    <t>Disminuir en un 20% anualmente, las  revocatorias en el Concejo de Justicia de las decisiones provenientes de las Alcaldías Locales</t>
  </si>
  <si>
    <t>Se presentó un avance cualitativo del contrato interadministrativo 593 de 2017, para la asesoría y asistencia técnica en la creación e implementación de la plataforma interreligiosa. Se adelantaron gestiones cualitativas para el diseño y definición de las acciones para el desarrollo del plan de acción de la formulación de la política pública de libertad religiosa, culto y conciencia. Sin embargo, aún han sido expedidos los documentos finales que reglamentaran el CONPES asociado a la política.</t>
  </si>
  <si>
    <t xml:space="preserve">El avance de construcción y obra de las sedes administrativas, a continuación:
Construcción:
• Se aprobaron excedentes financieros para las sedes de Usaquén, Santa Fe, Puente Aranda y Tunjuelito.
• Se adelantaron gestiones para la compra de predios de la sede de Usaquén.
Obra:
• Teusaquillo: Avance físico del 15.71% ejecutado Vs  13.8% programado, 
• Usme: Avance físico del 45% (contrato suspendido), 
• Ciudad Bolívar: Avance físico de 45.4%.
• Fontibón: Ejecución del contrato de dotación y mobiliario con plazo máximo de finalización del 30 de octubre de 2017.
En lo relacionado con el plan de modernización de las TICs, la actividad está programada para inicio a partir del 2018.
</t>
  </si>
  <si>
    <t>El modelo de gestión integrado por los tres componentes de Consultoría, Apoyo Jurídico y Acción Interinstitucional,  presenta un avance del 23.24%. Existieron demoras en la definición final de las temáticas que se incluirían en la consultoría, pero estas fueron resueltas y presentadas en el proceso contractual.</t>
  </si>
  <si>
    <t>Se definieron las acciones de la consultoría y se firmó el contrato con la firma Economía Urbana para el modelo de contratación que presenta un avance del 21,76%. Adicionalmente, se adelantó el seguimiento a los estudios previos formulados y se brindó asistencia técnica para la gestión presupuestal de los Fondos de Desarrollo Local (FDL). 
Sin embargo, se presentan retrasos en la planeación contractual, debido a la falta de claridad de la Dirección para la Gestión del Desarrollo Local en la articulación del SIPSE. Adicionalmente, los Fondos de Desarrollo Local no cuentan con un plan de acción para la depuración y saneamiento de las obligaciones por pagar, dado que no tienen el personal necesario para dicha actividad, la supervisión de los contratos es deficiente, los expedientes están desactualizados, los contratos no son liquidados oportunamente y no se suministra la totalidad de la información contractual para el seguimiento desde el Nivel Central.</t>
  </si>
  <si>
    <t>Se adelantaron actividades de implementación y seguimiento del Observatorio de gestión pública. Sin embargo, existen retrasos en la definición y aprobación del plan de acción para la implementación del mismo.</t>
  </si>
  <si>
    <t>Se depuraron 5.937 expedientes y se realizó el cierre de 4.535 actuaciones administrativas en las Alcaldías Locales, de acuerdo con la información registrada en el SI ACTUA. Sin embargo, se presentan inconvenientes de conectividad del aplicativo en las Alcaldías, lo que dificulta la generación de reportes, consulta de expedientes y retrasos en los seguimientos. Adicionalmente, existen conflictos en el aplicativo para la asignación de roles propios y de usuarios. Las Alcaldías Locales no cuentan con el personal y el puesto de trabajo para realizar la digitalización de los expedientes y  el posterior registro de la información en el sistema. 
En lo relacionado con la gestión presupuestal, se evidencia un bajo nivel de ejecución de recursos frente a lo programado. Lo anterior, debido a que únicamente se ha comprometido el 66% de los recursos disponibles en la vigencia 2017 y existe una probabilidad considerable de incumplimiento del principio de anualidad.</t>
  </si>
  <si>
    <t>Ver hoja Meta Producto</t>
  </si>
  <si>
    <t>La información de las metas es anualizada</t>
  </si>
  <si>
    <r>
      <t xml:space="preserve">Se adjudicó el proceso de la Dirección de Tecnologías e Información a la empresa Corporación Colombia Digital, donde se dio inicio el trabajo de arquitectura empresarial definiendo la caracterización de los subprocesos. 
En lo relacionado con la gestión presupuestal de la meta </t>
    </r>
    <r>
      <rPr>
        <i/>
        <sz val="14"/>
        <color theme="1"/>
        <rFont val="Arial"/>
        <family val="2"/>
      </rPr>
      <t>“Elaborar 4 documentos para implementar el modelo gestión de TI dentro de la entidad”</t>
    </r>
    <r>
      <rPr>
        <sz val="14"/>
        <color theme="1"/>
        <rFont val="Arial"/>
        <family val="2"/>
      </rPr>
      <t xml:space="preserve">, se evidencia un bajo nivel de ejecución de recursos frente a lo programado. Lo anterior, debido a que no se han ejecutado los recursos disponibles en la vigencia 2017 y existe una probabilidad considerable de incumplimiento del principio de anualidad. 
La ejecución física de las metas presenta un rezago considerable respecto a lo programado. Lo anterior, representa una alta probabilidad de incumplimiento de las metas formuladas en proyecto de inversión.
</t>
    </r>
  </si>
  <si>
    <t>Se adelantó la estrategia de simplificación y racionalización de trámites internos y externos mediante la elaboración de piezas gráficas, campañas publicitarias, reuniones de trabajo e informes de monitoreo a medios de comunicación. Actualmente, el proyecto se encuentra en desarrollo creativo y su ejecución e implementación será en el último trimestre del 2017, con el fin de tenerlo activo en la vigencia 2018.</t>
  </si>
  <si>
    <t>Se realizó la efectiva depuración de pasivos exigibles y reservas presupuestales del 82,09% y 92.62% respectivamente. Existen retrasos en los lineamientos operativos para la implementación del Modelo Integrado de Planeación y Gestión del sector público versión 2, lanzamiento de la mascota del SIG y definición del cambio del aplicativo de mejora del SIG.</t>
  </si>
  <si>
    <t xml:space="preserve">Se realizaron las sesiones del Concejo de Bogotá, donde la Dirección de Relaciones Políticas participó en diferentes actuaciones, con el fin de brindar asesoría técnica a los Concejales y a los diferentes sectores de la Administración Distrital. Sin embargo, el retraso de la radicación de los conceptos de los sectores no permite la unificación oportuna de las posiciones y de las respuestas de los requerimientos en los términos establecidos.
La ejecución física de la meta presenta un avance del 60% respecto a lo programado. Es importante resaltar, que dicha situación puede representar la probabilidad de incumplimiento de la meta formulada en el proyecto de inversión.
</t>
  </si>
  <si>
    <t xml:space="preserve">Se evidencia cumplimiento de lo ejecutado frente a lo programado, de acuerdo con los porcentajes de gestión, contractual, presupuestal y física. </t>
  </si>
  <si>
    <t>Continuó con la implementación de las acciones tendientes al fortalecimiento de las relaciones entre la Secretaría Distrital de Gobierno y las Juntas Administradoras Locales, con el fin de avanzar en las metas formuladas en el plan de acción.
La ejecución física de la meta presenta un avance del 50% respecto a lo programado. Es importante resaltar, que dicha situación puede representar la probabilidad de incumplimiento de la meta formulada en el proyecto de inversión.</t>
  </si>
  <si>
    <t>Se realizaron planes de trabajo para definir y perfeccionar un espacio de interacción regional a través de capacitación en el marco del Comité de Integración Territorial. Avanzó el 8.3% con la activación las agendas interseccionales con los actores políticos regionales. Sin embargo, el trabajo en conjunto de tres entidades Distritales (Dirección de Relaciones Políticas, Secretaría de Planeación y Entidades adscritas a Gobierno) no es fluido y dinámico, lo que repercute en la demora de toma de decisiones. 
La ejecución física de la meta presenta un avance del 54% respecto a lo programado. Es importante resaltar, que dicha situación puede representar la probabilidad de incumplimiento de la meta formulada en el proyecto de inversión. 
En lo relacionado con la gestión presupuestal, se evidencia un bajo nivel de ejecución de recursos frente a lo programado. Lo anterior, debido a que únicamente se ha comprometido el 56,6% de los recursos disponibles en la vigencia 2017 y existe una probabilidad considerable de incumplimiento del principio de anualidad.</t>
  </si>
  <si>
    <t>Asistieron al 100% de las reuniones de trabajo establecidas por el Concejo de Bogotá, con el fin de crear un mecanismo de coordinación para centralizar el reporte de conflictos atendidos desde la Secretaría Distrital de Gobierno.</t>
  </si>
  <si>
    <t>Se identificaron las necesidades de integración regional gracias a la participación en el Comité de Integración Territorial. Se realizaron entrevistas y reuniones con los actores involucrados en la temática de integración regional y con la Gobernación de Cundinamarca. Adicionalmente, se generó un estudio realizado a las líneas investigativas que estructuran el Observatorio de Asuntos Políticos, con el fin de identificar temas cíclicos el afectan el desarrollo. 
Se presentan retrasos en el proceso de capacitación para el diligenciamiento de la matriz de evaluación y fortalecimiento de las relaciones políticas dentro de la Secretaría Distrital de Gobierno. Se espera iniciar dicho proceso en la tercera semana de octubre. 
La ejecución física de la meta presenta un avance del 68.7% respecto a lo programado. Es importante resaltar, que dicha situación puede representar la probabilidad de incumplimiento de la meta formulada en el proyecto de inversión.</t>
  </si>
  <si>
    <t>Continuó la implementación del programa de educación en derechos humanos en las todas la localidades del Distrito, donde 19 de las Alcaldías Locales han completado el proceso de formación con la ciudadanía. La población de Puente Aranda se encuentra pendiente por realizar la certificación. 
En lo relacionado con la gestión presupuestal, se evidencia un bajo nivel de ejecución de recursos frente a lo programado. Lo anterior, debido a que únicamente se ha comprometido el 57,4% de los recursos disponibles en la vigencia 2017 y existe una probabilidad considerable de incumplimiento del principio de anualidad.</t>
  </si>
  <si>
    <r>
      <t xml:space="preserve">Se adelantó la segunda fase </t>
    </r>
    <r>
      <rPr>
        <i/>
        <sz val="14"/>
        <color theme="1"/>
        <rFont val="Arial"/>
        <family val="2"/>
      </rPr>
      <t>“revisión y aprobación”</t>
    </r>
    <r>
      <rPr>
        <sz val="14"/>
        <color theme="1"/>
        <rFont val="Arial"/>
        <family val="2"/>
      </rPr>
      <t xml:space="preserve">  del proyecto de acuerdo Distrital que se desarrolló en 6 ejes temáticos en el marco de la Coordinación Interinstitucional y análisis de la oferta Distrital. Se establecieron las orientaciones conceptuales, políticas y normativas que guiarán el proceso de formulación de política de la Agenda pública. Adicionalmente, se realizaron foros y grupos focales en diferentes Alcaldías Locales, con el fin de lograr una mayor participación de la población en la caracterización de la situación de los derechos humanos, condiciones de vida y relaciones entre los ciudadanos.
Se presentaron retrasos en la conformación del Sistema Distrital de Derechos Humanos, debido a dificultades en los instrumentos jurídicos utilizados para su creación. La subsecretaría para la Gobernabilidad y Garantía de Derechos y la Dirección de Derechos Humanos se encuentran a la espera de la aprobación del Acuerdo Distrital.</t>
    </r>
  </si>
  <si>
    <t>Se adelantaron reuniones bilaterales con las Alcaldías Locales, para el reporte trimestral de las metas de los planes de gestión local. Sin embargo, en las Alcaldías de Ciudad Bolívar, Fontibón, Suba, Barrios Unidos, Mártires, Usme y Engativá se presentaron interrupciones en los cambios de asignación territorial debido a procesos de transición y empalme. En las localidades de Fontibón y Usme se establecieron compromisos con los referentes de calidad para formular planes de mejoramiento, con el fin de implementar los Planes Locales de Intervención en Derechos Humanos.</t>
  </si>
  <si>
    <t>Se lanzó la campaña Distrital de lucha contra la trata de personas con apoyo de la Oficina de Naciones para la Droga y el Delito y la Organización Internacional para las Migraciones (OIM). Se ha atendido población LGTBI como estrategia de prevención, protección y orientación desarrollada en asocio con la Cruz Roja Colombiana. 
Se presentaron retrasos en la creación de la mesa Distrital de Prevención y Protección, debido a dificultades presentadas en la viabilidad jurídica en la Dirección Jurídica de la Secretaría Distrital de Gobierno.</t>
  </si>
  <si>
    <t>Se notificaron los grupos escogidos en cada una de las Alcaldías Locales para la implementación de las iniciativas ciudadanas formuladas en cada localidad. Sin embargo, la entrega de los implementos y recursos necesarios para el desarrollo de las actividades presentan un avance del 41%, el cual refleja un rezago frente a lo programado y un potencial riesgo de incumplimiento de la meta formulada.</t>
  </si>
  <si>
    <t>Culminó la segunda fase metodológica de los planes de acción para los grupos étnicos del Distrito. Sin embargo, se presentaron retrasos en la programación, debido a que algunos sectores no diligenciaron la matriz especificando el presupuesto de las acciones afirmativas. 
En lo relacionado con la gestión presupuestal, se evidencia un bajo nivel de ejecución de recursos frente a lo programado. Lo anterior, debido a que únicamente se ha comprometido el 66% de los recursos disponibles en la vigencia 2017 y existe una probabilidad considerable de incumplimiento del principio de anualidad.</t>
  </si>
  <si>
    <t>Se implementaron dos centros de atención diferenciada de orientación y fortalecimiento integral Afrocolombiano. Adicionalmente, se consiguió un espacio para el agenciamiento de la Casa de la Justicia de Ciudad Bolívar.</t>
  </si>
  <si>
    <t>Meta Producto'!A1</t>
  </si>
  <si>
    <t>1094'!A1</t>
  </si>
  <si>
    <t>1120'!A1</t>
  </si>
  <si>
    <t>1128'!A1</t>
  </si>
  <si>
    <t>1129'!A1</t>
  </si>
  <si>
    <t>1131'!A1</t>
  </si>
  <si>
    <t xml:space="preserve">*Existen retrasos en la planeación contractual de los Fondos de Desarrollo Local, debido a que no se ha definido el plan de implementación y articulación del SIPSE.
*En lo relacionado con aplicativo SI CAPITAL, se presentan debilidades en el funcionamiento y asignación de usuarios del sistema, lo que genera retrasos en el seguimiento de las actuaciones administrativas de las Alcaldías Locales. Adicionalmente, no se cuenta con suficiente personal para la digitalización y registro de los expedientes en el aplicativo. 
*La definición y aprobación del plan de acción para la implementación del Observatorio de Gestión Pública presenta retrasos, pese a que se adelantaron seguimientos para su desarrollo. 
*La construcción de la sede administrativa de Usaquén presenta un avance de obra del 45% y el contracto se encuentra suspendido de acuerdo con el seguimiento con corte al 30 de septiembre de 2017.
*El contrato celebrado para construcción de la sede administrativa de Usme se encuentra suspendido, de acuerdo con el seguimiento realizado con fecha de corte de 30 de septiembre de 2017.
</t>
  </si>
  <si>
    <r>
      <t>*En la meta</t>
    </r>
    <r>
      <rPr>
        <i/>
        <sz val="14"/>
        <color theme="1"/>
        <rFont val="Arial"/>
        <family val="2"/>
      </rPr>
      <t xml:space="preserve"> “realizar 1 proceso para fortalecer la capacidad institucional de las inspecciones de policía en el marco de sus competencias”</t>
    </r>
    <r>
      <rPr>
        <sz val="14"/>
        <color theme="1"/>
        <rFont val="Arial"/>
        <family val="2"/>
      </rPr>
      <t xml:space="preserve">, se evidencia una ejecución del 66% frente a lo programado en la vigencia 2017. Es importante mencionar que existe una probabilidad considerable de incumplimiento del principio de anualidad debido a la baja gestión presupuestal.
*Existe un deficiente nivel de giros frente a lo ejecutado en la vigencia 2017. Lo anterior, debido a que únicamente se ha gestionado el 28,2% de lo comprometido a la fecha de corte 30 de septiembre de 2017.
</t>
    </r>
  </si>
  <si>
    <t>* En lo relacionado con la modernización de las sedes administrativas, se gestionaron excedentes financieros para Usaquén, Santa Fe, Puente Aranda y Tunjuelito. El avance de obra de Teusaquillo se encuentra conforme lo programado y Fontibón está finalizando con la dotación y mobiliario de la sede.
*La ejecución del plan de modernización de las TICs se encuentra conforme lo programado en la vigencia 2017. 
* El modelo de gestión en sus componentes de consultoría, apoyo jurídico y acción interinstitucional presenta un avance acorde con lo programado. 
*Para el modelo de contratación se definió el plan de acción de la consultoría y se adelantó el seguimiento de los estudios previos en los Fondos de Desarrollo Local.  
*Se adelantó la depuración de expedientes y cierre de actuaciones administrativas en las Alcaldías Locales de acuerdo con la información de cierre al 30 de septiembre de 2017.
*La construcción de la sede administrativa de Fontibón se encuentra en la fase de dotación y mobiliario de las instalaciones.</t>
  </si>
  <si>
    <t xml:space="preserve">Pese que se ha brindado asistencia técnica para la gestión del presupuesto, los Fondos de Desarrollo Local no cuentan con un plan de acción definido para proceder con la depuración y saneamiento de las Obligaciones por pagar. </t>
  </si>
  <si>
    <r>
      <t>Existen numerosas metas-producto relacionadas en los proyectos de inversión, las cuales apuntan al cumplimiento de las metas del Plan de Desarrollo</t>
    </r>
    <r>
      <rPr>
        <i/>
        <sz val="14"/>
        <color theme="1"/>
        <rFont val="Arial"/>
        <family val="2"/>
      </rPr>
      <t xml:space="preserve"> “Bogotá mejor para todos”</t>
    </r>
    <r>
      <rPr>
        <sz val="14"/>
        <color theme="1"/>
        <rFont val="Arial"/>
        <family val="2"/>
      </rPr>
      <t>. Lo anterior, no permite un   control efectivo de las mismas frente a la ejecución de los planes de acción de cada uno de los siguientes proyectos de inversión: 1094, 1129 y 1131 con 9, 10 y 17 metas-producto asociadas. Adicionalmente, se evidencian metas-producto susceptibles de unificación, por ejemplo las 132, 133 y 134 relacionadas con la certificación de personas en Derechos Humanos.</t>
    </r>
  </si>
  <si>
    <r>
      <t xml:space="preserve">*Existe un deficiente nivel de giros frente a lo ejecutado en la vigencia 2017. Lo anterior, debido a que únicamente se ha gestionado el 36,1% de lo comprometido a la fecha de corte 30 de septiembre de 2017.
* En la meta </t>
    </r>
    <r>
      <rPr>
        <i/>
        <sz val="14"/>
        <color theme="1"/>
        <rFont val="Arial"/>
        <family val="2"/>
      </rPr>
      <t>“Elaborar 4 documentos para implementar el modelo gestión de TI dentro de la entidad”</t>
    </r>
    <r>
      <rPr>
        <sz val="14"/>
        <color theme="1"/>
        <rFont val="Arial"/>
        <family val="2"/>
      </rPr>
      <t xml:space="preserve"> no se han ejecutado los recursos programados en la vigencia 2017. Es importante mencionar que existe una alta probabilidad de incumplimiento del principio de anualidad debido a la baja gestión presupuestal.
</t>
    </r>
  </si>
  <si>
    <r>
      <t xml:space="preserve">En las metas físicas:
</t>
    </r>
    <r>
      <rPr>
        <i/>
        <sz val="14"/>
        <color theme="1"/>
        <rFont val="Arial"/>
        <family val="2"/>
      </rPr>
      <t>a. “Elaborar 4 documentos para implementar el modelo gestión de TI dentro de la entidad.”
b. “Implementar 1.0 metodología de mejores prácticas en gestión de servicios (itil).”
c. “Fortalecer 1.0 plataforma tecnológica de la secretaría distrital de gobierno.”</t>
    </r>
    <r>
      <rPr>
        <sz val="14"/>
        <color theme="1"/>
        <rFont val="Arial"/>
        <family val="2"/>
      </rPr>
      <t xml:space="preserve">
Se evidencia un rezago considerable frente a lo programado en la fecha de corte 30 de septiembre de 2017. Es importante mencionar que existe una alta probabilidad de incumplimiento de las mismas en el proyecto de inversión. 
</t>
    </r>
  </si>
  <si>
    <t xml:space="preserve">Se adelantó la definición de la caracterización de los subprocesos de la Dirección de Tecnologías e Información mediante la adjudicación del  proceso a la empresa Corporación Colombia Digital. </t>
  </si>
  <si>
    <t>*Se adelantó la estrategia de simplificación y racionalización de trámites internos y externos, para proceder con la ejecución e implementación en el último trimestre del año 2017.
*Se realizó una efectiva gestión en la depuración de pasivos exigibles y reservas presupuestales de acuerdo con la información de cierre a 30 de septiembre de 2017.</t>
  </si>
  <si>
    <t>*Existe un bajo nivel de giros frente a lo ejecutado en la vigencia 2017. Lo anterior, debido a que se ha gestionado el 63% de lo comprometido a la fecha de corte 30 de septiembre de 2017.</t>
  </si>
  <si>
    <t xml:space="preserve">*La implementación del Sistema Integrado de Planeación y Gestión, lanzamiento de la mascota del SIG y definición de cambio del aplicativo de gestión para la mejora del SIG presentan retrasos en su ejecución respecto lo programado hasta el 30 de septiembre de 2017. </t>
  </si>
  <si>
    <t xml:space="preserve">Pese a que la Dirección de Relaciones Políticas brindó asesoría técnica a los Concejales y diferentes Sectores de la Administración Distrital, no fue posible la unificación oportuna de las posiciones  y generar respuestas en los términos a los requerimientos recibidos. Lo anterior, debido a retrasos en la radicación de los conceptos de los sectores. </t>
  </si>
  <si>
    <r>
      <t xml:space="preserve">Pese a la efectiva gestión contractual y presupuestal de las metas: 
</t>
    </r>
    <r>
      <rPr>
        <i/>
        <sz val="14"/>
        <color theme="1"/>
        <rFont val="Arial"/>
        <family val="2"/>
      </rPr>
      <t>a. “Realizar 2 procesos de coordinación interinstitucional para implementar las acciones que garanticen el ejercicio democrático de participación para la elección de las autoridades nacionales, distritales, consultas internas de partidos políticos y locales y la toma de decisiones mediante los mecanismos de participación ciudadana.”
b. “Acompañar 14 agendas sobre procesos de concertación con actores políticos, económicos y sociales para el análisis y transformación de problemas.”
c. “Atender 12 espacios que fomenten el fortalecimiento de las relaciones políticas y la integración regional."</t>
    </r>
    <r>
      <rPr>
        <sz val="14"/>
        <color theme="1"/>
        <rFont val="Arial"/>
        <family val="2"/>
      </rPr>
      <t xml:space="preserve">
en la ejecución física existe la probabilidad de incumplimiento de las metas formuladas en proyecto de inversión, dado que el avance de las mismas no superan el 60% en la fecha de corte 30 de septiembre de 2017.</t>
    </r>
  </si>
  <si>
    <t xml:space="preserve">*Se adelantaron acciones tendientes al fortalecimiento de las relaciones entre la Secretaría Distrital de Gobierno y las Juntas Administradoras Locales, con el fin de ejecutar las metas formuladas en el plan de acción.
*Se definieron espacios de interacción social a través de capacitaciones en el marco del Comité de Integración Territorial y acciones pertinentes para iniciar la activación de las agendas intersecciones con los actores políticos regionales.
*Se establecieron las necesidades de integración regional mediante la participación del Comité de Integración Territorial, entrevistas con los actores involucrados y reuniones con la Gobernación de Cundinamarca. </t>
  </si>
  <si>
    <r>
      <t xml:space="preserve">*En la meta </t>
    </r>
    <r>
      <rPr>
        <i/>
        <sz val="14"/>
        <color theme="1"/>
        <rFont val="Arial"/>
        <family val="2"/>
      </rPr>
      <t>“Elaborar 10 documentos sobre resultados de estudios, investigaciones y análisis sobre el panorama politico de la administración distirtal, relaciones con los actores estrategicos de la sociedad civil, y de la ciudad hacia lo regional, de acuerdo con la estructura y los planes del OAP.”</t>
    </r>
    <r>
      <rPr>
        <sz val="14"/>
        <color theme="1"/>
        <rFont val="Arial"/>
        <family val="2"/>
      </rPr>
      <t xml:space="preserve"> se evidenció baja gestión contractual y física del 60% y 68,7% respectivamente. Es importante mencionar que existe probabilidad de incumplimiento de las metas físicas y contractuales formuladas en el proyecto de inversión.
* Existen numerosas metas-producto relacionadas en los proyectos de inversión, las cuales apuntan al cumplimiento de las metas del Plan de Desarrollo </t>
    </r>
    <r>
      <rPr>
        <i/>
        <sz val="14"/>
        <color theme="1"/>
        <rFont val="Arial"/>
        <family val="2"/>
      </rPr>
      <t>“Bogotá mejor para todos”.</t>
    </r>
    <r>
      <rPr>
        <sz val="14"/>
        <color theme="1"/>
        <rFont val="Arial"/>
        <family val="2"/>
      </rPr>
      <t xml:space="preserve"> Lo anterior, no permite un   control efectivo de las mismas frente a la ejecución de los planes de acción de cada uno de los siguientes proyectos de inversión: 1094, 1129 y 1131 con 9, 10 y 17 metas-producto asociadas. Adicionalmente, se evidencian metas-producto susceptibles de unificación, por ejemplo las 132, 133 y 134 relacionadas con la certificación de personas en Derechos Humanos.</t>
    </r>
  </si>
  <si>
    <t>*Existe un bajo nivel de giros frente a lo ejecutado en la vigencia 2017. Lo anterior, debido a que se ha gestionado el 63% de lo comprometido con fecha de corte 30 de septiembre de 2017.</t>
  </si>
  <si>
    <r>
      <t xml:space="preserve">*Existe un bajo nivel de giros frente a lo ejecutado en la vigencia 2017. Lo anterior, debido a que se ha gestionado el 55% de lo comprometido con fecha de corte 30 de septiembre de 2017.
*En las metas:
</t>
    </r>
    <r>
      <rPr>
        <i/>
        <sz val="14"/>
        <color theme="1"/>
        <rFont val="Arial"/>
        <family val="2"/>
      </rPr>
      <t>a. “Formar 58.500 personas en escenarios formales e informales a funcionarios públicos, miembros de la policía, ciudadanos de grupos étnicos, religiosas y ciudadanía en general en DDHH para la paz y la reconciliación.” 
b. “Implementar el 100% de las actividades de la SDG correspondientes a los planes de acciones afirmativas para grupos étnicos del distrito.”</t>
    </r>
    <r>
      <rPr>
        <sz val="14"/>
        <color theme="1"/>
        <rFont val="Arial"/>
        <family val="2"/>
      </rPr>
      <t xml:space="preserve">
se han ejecutado recursos equivalentes al 57,4% y 66% respectivamente de lo programado en la vigencia 2017. Es importante mencionar que existe una alta probabilidad de incumplimiento del principio de anualidad debido a la baja gestión presupuestal.</t>
    </r>
  </si>
  <si>
    <t xml:space="preserve">*Se adelantaron procesos de formación con la ciudadanía de 19 Alcaldías Locales. Adicionalmente, se llevaron a cabo foros y grupos focales, con el fin de lograr una mayor participación de la población en la caracterización de la situación de los Derechos Humanos, condiciones de vida y relaciones entre ciudadanos.
*Se lanzó la campaña Distrital de lucha contra la trata de personas, con el fin de promover una estrategia de prevención, protección y orientación a la población LGTBI. 
*Se implementaron dos centros de atención diferenciada de orientación y fortalecimiento integral Afrocolombiano y se ubicó un espacio para el agenciamiento de la Casa de la Justicia de Ciudad Bolívar. </t>
  </si>
  <si>
    <t xml:space="preserve">*Existen retrasos en la conformación del Sistema Distrital de Derechos Humanos y mesa Distrital de Prevención y Protección, debido a dificultades presentadas en los instrumentos jurídicos utilizados en su creación. </t>
  </si>
  <si>
    <r>
      <t>*Existen numerosas metas-producto relacionadas en los proyectos de inversión, las cuales apuntan al cumplimiento de las metas del Plan de Desarrollo</t>
    </r>
    <r>
      <rPr>
        <i/>
        <sz val="14"/>
        <color theme="1"/>
        <rFont val="Arial"/>
        <family val="2"/>
      </rPr>
      <t xml:space="preserve"> “Bogotá mejor para todos”.</t>
    </r>
    <r>
      <rPr>
        <sz val="14"/>
        <color theme="1"/>
        <rFont val="Arial"/>
        <family val="2"/>
      </rPr>
      <t xml:space="preserve"> Lo anterior, no permite un   control efectivo de las mismas frente a la ejecución de los planes de acción de cada uno de los siguientes proyectos de inversión: 1094, 1129 y 1131 con 9, 10 y 17 metas-producto asociadas. Adicionalmente, se evidencian metas-producto susceptibles de unificación, por ejemplo las 132, 133 y 134 relacionadas con la certificación de personas en Derechos Humanos.</t>
    </r>
  </si>
  <si>
    <t>Categoría de Recomendación</t>
  </si>
  <si>
    <t>Recomendaciones</t>
  </si>
  <si>
    <t>Mantener monitoreo constante y periódico del seguimiento del presupuesto, contratación y cumplimiento de las metas de los proyectos de inversión.</t>
  </si>
  <si>
    <t>*Implementar mecanismos de control que aseguren el cumplimiento de los objetivos propuestos en la anualidad, mediante el seguimiento cuantitativo y cualitativo.</t>
  </si>
  <si>
    <t>Establecer instrumentos y criterios de medición que faciliten el seguimiento al cumplimiento de las metas del proyecto de inversión.</t>
  </si>
  <si>
    <t xml:space="preserve">*Fortalecer el seguimiento de las metas de los proyectos de inversión que se encuentran rezagadas frente a lo programado, con el fin de garantizar el cumplimiento de las metas formuladas en los proyectos de inversión. </t>
  </si>
  <si>
    <t>Realizar reprogramación de plazo, actividades y/o presupuesto de proyectos de inversión de manera oportuna.</t>
  </si>
  <si>
    <t>*Fortalecer las políticas de operación durante la ejecución, seguimiento contractual, presupuestal y de gestión de los proyectos de inversión, para garantizar el cumplimiento de las metas programadas que afectan el Plan de Desarrollo Distrital.</t>
  </si>
  <si>
    <t>Establecer parámetros específicos que permitan la asociación razonable de las metas-producto en la formulación de los proyectos.</t>
  </si>
  <si>
    <t>(sugerida categoría de recomendación)</t>
  </si>
  <si>
    <t>Establecer instrumentos y criterios de medición que faciliten el seguimiento a la ejecución presupuestal y contractual.</t>
  </si>
  <si>
    <t>*Implementar una política de operación que permita garantizar un adecuado nivel de giros en los proyectos de inversión. Lo anterior, con la finalidad de generar un indicador táctico de proceso y reducir la probabilidad de incrementar el nivel de reservas presupuestales en la vigencia.</t>
  </si>
  <si>
    <t>Realizar un análisis que permita identificar las causas que retrasan el desarrollo del proyecto de inversión, de forma que se tomen las medidas efectivas que mejoren los resultados del cumplimiento de sus metas.</t>
  </si>
  <si>
    <t>*Evaluar la efectividad de las acciones que involucran asesoría y asistencia técnica a los Fondos de Desarrollo Local, Concejo de Bogotá y Administración Distrital, con el fin de implementar estrategias efectivas que ayuden al cumplimiento de las metas de los proyectos de inversión y del Plan de Desarrollo.</t>
  </si>
  <si>
    <t>*Implementar un plan de trabajo que permita identificar las causas que generan los inconvenientes de funcionamiento del aplicativo SI ACTUA en las Alcaldías Locales, con el fin de desarrollar acciones tendientes a optimizar el funcionamiento del mismo.</t>
  </si>
  <si>
    <t>*Analizar en la formulación de los proyectos de inversión la asociación razonable de metas-producto, con el fin de obtener resultados eficaces en las etapas de ejecución, seguimiento y control de los productos relacionados con el cumplimiento de los proyectos y las metas del Plan de Desarrollo, en aras de optimizar los recursos asignados (humanos, tecnológicos, económicos, entre otros).</t>
  </si>
  <si>
    <t>*Verificar que cada uno de los programas que se adquirirán en el proceso de actualización tecnológica de la Entidad, cubran integralmente las necesidades y requerimientos de cada uno de los procesos y dependencias de la Secretaría Distrital de Gobierno, considerando las falencias presentadas en los sistemas actuales que se encuentran en el Banco de la Mesa de Ayuda.</t>
  </si>
  <si>
    <t>*Tomar las acciones pertinentes para que las obras en las sedes administrativas de las Alcaldías Locales se ejecuten de conformidad con lo programado. Lo anterior, debido a que el contrato de obra de la sede de Usme se encuentra suspendido.</t>
  </si>
  <si>
    <t>Recomendaciones!A1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</si>
</sst>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quot;$&quot;\ * #,##0.00_);_(&quot;$&quot;\ * \(#,##0.00\);_(&quot;$&quot;\ * &quot;-&quot;??_);_(@_)"/>
    <numFmt numFmtId="165" formatCode="dd\-mm\-yy;@"/>
    <numFmt numFmtId="166" formatCode="0.0%"/>
    <numFmt numFmtId="167" formatCode="0.0"/>
    <numFmt numFmtId="168" formatCode="_-* #,##0.0_-;\-* #,##0.0_-;_-* &quot;-&quot;??_-;_-@_-"/>
    <numFmt numFmtId="169" formatCode="_-* #,##0_-;\-* #,##0_-;_-* &quot;-&quot;??_-;_-@_-"/>
  </numFmts>
  <fonts count="40" x14ac:knownFonts="1">
    <font>
      <sz val="11"/>
      <color theme="1"/>
      <name val="Calibri"/>
      <family val="2"/>
      <scheme val="minor"/>
    </font>
    <font>
      <sz val="11"/>
      <color theme="1"/>
      <name val="Calibri"/>
      <family val="2"/>
      <scheme val="minor"/>
    </font>
    <font>
      <sz val="11"/>
      <color rgb="FF000000"/>
      <name val="Calibri"/>
      <family val="2"/>
    </font>
    <font>
      <b/>
      <sz val="22"/>
      <color theme="1"/>
      <name val="Arial"/>
      <family val="2"/>
    </font>
    <font>
      <b/>
      <sz val="18"/>
      <color theme="0"/>
      <name val="Arial"/>
      <family val="2"/>
    </font>
    <font>
      <b/>
      <sz val="18"/>
      <name val="Arial"/>
      <family val="2"/>
    </font>
    <font>
      <b/>
      <sz val="18"/>
      <color theme="1"/>
      <name val="Arial"/>
      <family val="2"/>
    </font>
    <font>
      <b/>
      <sz val="22"/>
      <name val="Arial"/>
      <family val="2"/>
    </font>
    <font>
      <sz val="18"/>
      <name val="Arial"/>
      <family val="2"/>
    </font>
    <font>
      <sz val="16"/>
      <color theme="1"/>
      <name val="Arial"/>
      <family val="2"/>
    </font>
    <font>
      <b/>
      <sz val="15"/>
      <color theme="0"/>
      <name val="Arial"/>
      <family val="2"/>
    </font>
    <font>
      <sz val="15"/>
      <color theme="0"/>
      <name val="Arial"/>
      <family val="2"/>
    </font>
    <font>
      <b/>
      <sz val="15"/>
      <color theme="1"/>
      <name val="Arial"/>
      <family val="2"/>
    </font>
    <font>
      <sz val="18"/>
      <color theme="1"/>
      <name val="Arial"/>
      <family val="2"/>
    </font>
    <font>
      <b/>
      <sz val="14"/>
      <color theme="1"/>
      <name val="Arial"/>
      <family val="2"/>
    </font>
    <font>
      <sz val="14"/>
      <color theme="1"/>
      <name val="Arial"/>
      <family val="2"/>
    </font>
    <font>
      <sz val="10"/>
      <color rgb="FF000000"/>
      <name val="Arial"/>
      <family val="2"/>
      <charset val="1"/>
    </font>
    <font>
      <b/>
      <sz val="26"/>
      <color theme="1"/>
      <name val="Arial"/>
      <family val="2"/>
    </font>
    <font>
      <b/>
      <sz val="16"/>
      <color theme="0"/>
      <name val="Arial"/>
      <family val="2"/>
    </font>
    <font>
      <b/>
      <sz val="16"/>
      <color theme="0"/>
      <name val="Calibri"/>
      <family val="2"/>
      <scheme val="minor"/>
    </font>
    <font>
      <sz val="12"/>
      <color theme="1"/>
      <name val="Arial"/>
      <family val="2"/>
    </font>
    <font>
      <sz val="11"/>
      <color theme="1"/>
      <name val="Arial"/>
      <family val="2"/>
    </font>
    <font>
      <b/>
      <sz val="14"/>
      <color rgb="FFFFFFFF"/>
      <name val="Arial Narrow"/>
      <family val="2"/>
      <charset val="1"/>
    </font>
    <font>
      <b/>
      <sz val="12"/>
      <color rgb="FF000000"/>
      <name val="Arial"/>
      <family val="2"/>
      <charset val="1"/>
    </font>
    <font>
      <sz val="12"/>
      <color rgb="FF000000"/>
      <name val="Arial"/>
      <family val="2"/>
      <charset val="1"/>
    </font>
    <font>
      <sz val="16"/>
      <color rgb="FF000000"/>
      <name val="Arial"/>
      <family val="2"/>
      <charset val="1"/>
    </font>
    <font>
      <sz val="12"/>
      <name val="Arial"/>
      <family val="2"/>
      <charset val="1"/>
    </font>
    <font>
      <b/>
      <sz val="16"/>
      <color rgb="FF000000"/>
      <name val="Arial"/>
      <family val="2"/>
      <charset val="1"/>
    </font>
    <font>
      <b/>
      <sz val="16"/>
      <name val="Arial"/>
      <family val="2"/>
    </font>
    <font>
      <b/>
      <sz val="15"/>
      <name val="Arial"/>
      <family val="2"/>
    </font>
    <font>
      <b/>
      <sz val="11"/>
      <color theme="1"/>
      <name val="Calibri"/>
      <family val="2"/>
      <scheme val="minor"/>
    </font>
    <font>
      <i/>
      <u/>
      <sz val="18"/>
      <name val="Arial"/>
      <family val="2"/>
    </font>
    <font>
      <b/>
      <i/>
      <u/>
      <sz val="11"/>
      <color theme="1"/>
      <name val="Calibri"/>
      <family val="2"/>
      <scheme val="minor"/>
    </font>
    <font>
      <i/>
      <sz val="14"/>
      <color theme="1"/>
      <name val="Arial"/>
      <family val="2"/>
    </font>
    <font>
      <u/>
      <sz val="11"/>
      <color theme="10"/>
      <name val="Calibri"/>
      <family val="2"/>
      <scheme val="minor"/>
    </font>
    <font>
      <b/>
      <i/>
      <u/>
      <sz val="20"/>
      <color theme="10"/>
      <name val="Calibri"/>
      <family val="2"/>
      <scheme val="minor"/>
    </font>
    <font>
      <b/>
      <u/>
      <sz val="20"/>
      <color theme="10"/>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s>
  <fills count="8">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00B0F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rgb="FF00B0F0"/>
        <bgColor rgb="FF33CCCC"/>
      </patternFill>
    </fill>
  </fills>
  <borders count="121">
    <border>
      <left/>
      <right/>
      <top/>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diagonal/>
    </border>
    <border>
      <left/>
      <right style="medium">
        <color theme="3" tint="0.39997558519241921"/>
      </right>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theme="3" tint="0.39997558519241921"/>
      </right>
      <top style="medium">
        <color indexed="64"/>
      </top>
      <bottom style="medium">
        <color indexed="64"/>
      </bottom>
      <diagonal/>
    </border>
    <border>
      <left style="thin">
        <color theme="3" tint="0.3999755851924192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bottom style="thin">
        <color auto="1"/>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3" tint="0.39994506668294322"/>
      </left>
      <right/>
      <top style="thin">
        <color theme="3" tint="0.39991454817346722"/>
      </top>
      <bottom style="thin">
        <color theme="3" tint="0.39991454817346722"/>
      </bottom>
      <diagonal/>
    </border>
    <border>
      <left/>
      <right style="thin">
        <color theme="3" tint="0.39994506668294322"/>
      </right>
      <top style="thin">
        <color theme="3" tint="0.39991454817346722"/>
      </top>
      <bottom style="thin">
        <color theme="3" tint="0.39991454817346722"/>
      </bottom>
      <diagonal/>
    </border>
    <border>
      <left style="thin">
        <color theme="3" tint="0.39994506668294322"/>
      </left>
      <right/>
      <top/>
      <bottom style="thin">
        <color theme="3" tint="0.39991454817346722"/>
      </bottom>
      <diagonal/>
    </border>
    <border>
      <left/>
      <right/>
      <top/>
      <bottom style="thin">
        <color theme="3" tint="0.39991454817346722"/>
      </bottom>
      <diagonal/>
    </border>
    <border>
      <left/>
      <right style="thin">
        <color theme="3" tint="0.39988402966399123"/>
      </right>
      <top/>
      <bottom style="thin">
        <color theme="3" tint="0.39991454817346722"/>
      </bottom>
      <diagonal/>
    </border>
    <border>
      <left style="thin">
        <color theme="3" tint="0.39988402966399123"/>
      </left>
      <right/>
      <top style="thin">
        <color theme="3" tint="0.39985351115451523"/>
      </top>
      <bottom style="thin">
        <color theme="3" tint="0.39985351115451523"/>
      </bottom>
      <diagonal/>
    </border>
    <border>
      <left/>
      <right/>
      <top style="thin">
        <color theme="3" tint="0.39985351115451523"/>
      </top>
      <bottom style="thin">
        <color theme="3" tint="0.39985351115451523"/>
      </bottom>
      <diagonal/>
    </border>
    <border>
      <left/>
      <right style="thin">
        <color theme="3" tint="0.39985351115451523"/>
      </right>
      <top style="thin">
        <color theme="3" tint="0.39985351115451523"/>
      </top>
      <bottom style="thin">
        <color theme="3" tint="0.39985351115451523"/>
      </bottom>
      <diagonal/>
    </border>
    <border>
      <left style="thin">
        <color theme="3" tint="0.39988402966399123"/>
      </left>
      <right/>
      <top style="thin">
        <color theme="3" tint="0.39985351115451523"/>
      </top>
      <bottom style="thin">
        <color theme="3" tint="0.39991454817346722"/>
      </bottom>
      <diagonal/>
    </border>
    <border>
      <left/>
      <right/>
      <top style="thin">
        <color theme="3" tint="0.39985351115451523"/>
      </top>
      <bottom style="thin">
        <color theme="3" tint="0.39991454817346722"/>
      </bottom>
      <diagonal/>
    </border>
    <border>
      <left/>
      <right style="thin">
        <color theme="3" tint="0.39985351115451523"/>
      </right>
      <top style="thin">
        <color theme="3" tint="0.39985351115451523"/>
      </top>
      <bottom style="thin">
        <color theme="3" tint="0.39991454817346722"/>
      </bottom>
      <diagonal/>
    </border>
    <border>
      <left/>
      <right style="thin">
        <color theme="3" tint="0.39985351115451523"/>
      </right>
      <top style="thin">
        <color theme="3" tint="0.39991454817346722"/>
      </top>
      <bottom style="thin">
        <color theme="3" tint="0.39991454817346722"/>
      </bottom>
      <diagonal/>
    </border>
    <border>
      <left style="thin">
        <color theme="3" tint="0.39988402966399123"/>
      </left>
      <right style="thin">
        <color theme="3" tint="0.39988402966399123"/>
      </right>
      <top style="thin">
        <color theme="3" tint="0.39991454817346722"/>
      </top>
      <bottom/>
      <diagonal/>
    </border>
    <border>
      <left style="thin">
        <color theme="3" tint="0.39988402966399123"/>
      </left>
      <right/>
      <top style="thin">
        <color theme="3" tint="0.39991454817346722"/>
      </top>
      <bottom/>
      <diagonal/>
    </border>
    <border>
      <left/>
      <right style="thin">
        <color theme="3" tint="0.39988402966399123"/>
      </right>
      <top style="thin">
        <color theme="3" tint="0.39991454817346722"/>
      </top>
      <bottom/>
      <diagonal/>
    </border>
    <border>
      <left/>
      <right/>
      <top style="thin">
        <color theme="3" tint="0.39991454817346722"/>
      </top>
      <bottom/>
      <diagonal/>
    </border>
    <border>
      <left style="thin">
        <color theme="3" tint="0.39985351115451523"/>
      </left>
      <right style="thin">
        <color theme="3" tint="0.39982299264503923"/>
      </right>
      <top style="thin">
        <color theme="3" tint="0.39982299264503923"/>
      </top>
      <bottom style="thin">
        <color theme="3" tint="0.39982299264503923"/>
      </bottom>
      <diagonal/>
    </border>
    <border>
      <left/>
      <right/>
      <top style="thin">
        <color theme="3" tint="0.39991454817346722"/>
      </top>
      <bottom style="thin">
        <color theme="3" tint="0.39991454817346722"/>
      </bottom>
      <diagonal/>
    </border>
    <border>
      <left style="thin">
        <color theme="3" tint="0.39988402966399123"/>
      </left>
      <right style="thin">
        <color theme="3" tint="0.39988402966399123"/>
      </right>
      <top/>
      <bottom/>
      <diagonal/>
    </border>
    <border>
      <left style="thin">
        <color theme="3" tint="0.39988402966399123"/>
      </left>
      <right/>
      <top/>
      <bottom/>
      <diagonal/>
    </border>
    <border>
      <left/>
      <right style="thin">
        <color theme="3" tint="0.39988402966399123"/>
      </right>
      <top/>
      <bottom/>
      <diagonal/>
    </border>
    <border>
      <left/>
      <right style="thin">
        <color theme="3" tint="0.39988402966399123"/>
      </right>
      <top style="thin">
        <color theme="3" tint="0.39985351115451523"/>
      </top>
      <bottom style="thin">
        <color theme="3" tint="0.39991454817346722"/>
      </bottom>
      <diagonal/>
    </border>
    <border>
      <left style="thin">
        <color theme="3" tint="0.39988402966399123"/>
      </left>
      <right/>
      <top style="thin">
        <color theme="3" tint="0.39991454817346722"/>
      </top>
      <bottom style="thin">
        <color theme="3" tint="0.39991454817346722"/>
      </bottom>
      <diagonal/>
    </border>
    <border>
      <left style="thin">
        <color theme="3" tint="0.39994506668294322"/>
      </left>
      <right/>
      <top/>
      <bottom style="thin">
        <color theme="3" tint="0.39994506668294322"/>
      </bottom>
      <diagonal/>
    </border>
    <border>
      <left/>
      <right/>
      <top/>
      <bottom style="thin">
        <color theme="3" tint="0.39994506668294322"/>
      </bottom>
      <diagonal/>
    </border>
    <border>
      <left/>
      <right style="thin">
        <color theme="3" tint="0.39994506668294322"/>
      </right>
      <top/>
      <bottom style="thin">
        <color theme="3" tint="0.39994506668294322"/>
      </bottom>
      <diagonal/>
    </border>
    <border>
      <left style="thin">
        <color theme="3" tint="0.39994506668294322"/>
      </left>
      <right/>
      <top/>
      <bottom/>
      <diagonal/>
    </border>
    <border>
      <left/>
      <right style="thin">
        <color theme="3" tint="0.39994506668294322"/>
      </right>
      <top/>
      <bottom/>
      <diagonal/>
    </border>
    <border>
      <left style="thin">
        <color theme="3" tint="0.39997558519241921"/>
      </left>
      <right/>
      <top style="thin">
        <color theme="3" tint="0.39994506668294322"/>
      </top>
      <bottom style="thin">
        <color theme="3" tint="0.39997558519241921"/>
      </bottom>
      <diagonal/>
    </border>
    <border>
      <left/>
      <right/>
      <top style="thin">
        <color theme="3" tint="0.39994506668294322"/>
      </top>
      <bottom style="thin">
        <color theme="3" tint="0.39997558519241921"/>
      </bottom>
      <diagonal/>
    </border>
    <border>
      <left/>
      <right style="thin">
        <color theme="3" tint="0.39997558519241921"/>
      </right>
      <top style="thin">
        <color theme="3" tint="0.39994506668294322"/>
      </top>
      <bottom style="thin">
        <color theme="3" tint="0.39997558519241921"/>
      </bottom>
      <diagonal/>
    </border>
    <border>
      <left style="thin">
        <color theme="3" tint="0.39997558519241921"/>
      </left>
      <right style="thin">
        <color theme="3" tint="0.39994506668294322"/>
      </right>
      <top style="thin">
        <color theme="3" tint="0.39994506668294322"/>
      </top>
      <bottom style="thin">
        <color theme="3" tint="0.39997558519241921"/>
      </bottom>
      <diagonal/>
    </border>
    <border>
      <left style="thin">
        <color theme="3" tint="0.39994506668294322"/>
      </left>
      <right style="thin">
        <color theme="3" tint="0.39997558519241921"/>
      </right>
      <top style="thin">
        <color theme="3" tint="0.39991454817346722"/>
      </top>
      <bottom style="thin">
        <color theme="3" tint="0.39991454817346722"/>
      </bottom>
      <diagonal/>
    </border>
    <border>
      <left/>
      <right style="thin">
        <color theme="3" tint="0.39994506668294322"/>
      </right>
      <top style="thin">
        <color theme="3" tint="0.39994506668294322"/>
      </top>
      <bottom style="thin">
        <color theme="3" tint="0.39997558519241921"/>
      </bottom>
      <diagonal/>
    </border>
    <border>
      <left style="thin">
        <color auto="1"/>
      </left>
      <right/>
      <top/>
      <bottom style="medium">
        <color indexed="64"/>
      </bottom>
      <diagonal/>
    </border>
    <border>
      <left style="thin">
        <color theme="3" tint="0.39982299264503923"/>
      </left>
      <right/>
      <top style="thin">
        <color theme="3" tint="0.39991454817346722"/>
      </top>
      <bottom/>
      <diagonal/>
    </border>
    <border>
      <left style="thin">
        <color theme="3" tint="0.39982299264503923"/>
      </left>
      <right/>
      <top/>
      <bottom/>
      <diagonal/>
    </border>
    <border>
      <left style="thin">
        <color theme="3" tint="0.39982299264503923"/>
      </left>
      <right/>
      <top/>
      <bottom style="thin">
        <color theme="3" tint="0.39991454817346722"/>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16" fillId="0" borderId="0"/>
    <xf numFmtId="0" fontId="16" fillId="0" borderId="0"/>
    <xf numFmtId="43" fontId="1" fillId="0" borderId="0" applyFont="0" applyFill="0" applyBorder="0" applyAlignment="0" applyProtection="0"/>
    <xf numFmtId="0" fontId="34" fillId="0" borderId="0" applyNumberFormat="0" applyFill="0" applyBorder="0" applyAlignment="0" applyProtection="0"/>
  </cellStyleXfs>
  <cellXfs count="457">
    <xf numFmtId="0" fontId="0" fillId="0" borderId="0" xfId="0"/>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6" fillId="3" borderId="12" xfId="0" applyFont="1" applyFill="1" applyBorder="1" applyAlignment="1">
      <alignment horizontal="center" vertical="center"/>
    </xf>
    <xf numFmtId="17" fontId="6" fillId="3" borderId="14" xfId="0" applyNumberFormat="1" applyFont="1" applyFill="1" applyBorder="1" applyAlignment="1">
      <alignment horizontal="center" vertical="center" wrapText="1"/>
    </xf>
    <xf numFmtId="0" fontId="14" fillId="6" borderId="23" xfId="2" applyNumberFormat="1" applyFont="1" applyFill="1" applyBorder="1" applyAlignment="1">
      <alignment horizontal="center" vertical="center" wrapText="1"/>
    </xf>
    <xf numFmtId="1" fontId="15" fillId="3" borderId="23" xfId="1" applyNumberFormat="1" applyFont="1" applyFill="1" applyBorder="1" applyAlignment="1">
      <alignment horizontal="center" vertical="center" wrapText="1"/>
    </xf>
    <xf numFmtId="166" fontId="14" fillId="6" borderId="23" xfId="2" applyNumberFormat="1" applyFont="1" applyFill="1" applyBorder="1" applyAlignment="1">
      <alignment horizontal="center" vertical="center" wrapText="1"/>
    </xf>
    <xf numFmtId="164" fontId="15" fillId="3" borderId="23" xfId="1" applyFont="1" applyFill="1" applyBorder="1" applyAlignment="1">
      <alignment horizontal="center" vertical="center" wrapText="1"/>
    </xf>
    <xf numFmtId="166" fontId="14" fillId="6" borderId="26" xfId="2" applyNumberFormat="1" applyFont="1" applyFill="1" applyBorder="1" applyAlignment="1">
      <alignment horizontal="center" vertical="center" wrapText="1"/>
    </xf>
    <xf numFmtId="0" fontId="14" fillId="6" borderId="37" xfId="2" applyNumberFormat="1" applyFont="1" applyFill="1" applyBorder="1" applyAlignment="1">
      <alignment horizontal="center" vertical="center" wrapText="1"/>
    </xf>
    <xf numFmtId="0" fontId="16" fillId="0" borderId="0" xfId="3"/>
    <xf numFmtId="0" fontId="16" fillId="0" borderId="23" xfId="3" applyBorder="1"/>
    <xf numFmtId="0" fontId="16" fillId="0" borderId="23" xfId="3" applyBorder="1" applyAlignment="1">
      <alignment horizontal="center" vertical="center"/>
    </xf>
    <xf numFmtId="0" fontId="4" fillId="4" borderId="17"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8" fillId="0" borderId="40" xfId="0" applyFont="1" applyFill="1" applyBorder="1" applyAlignment="1">
      <alignment vertical="center" wrapText="1"/>
    </xf>
    <xf numFmtId="0" fontId="4" fillId="4" borderId="41" xfId="0" applyFont="1" applyFill="1" applyBorder="1" applyAlignment="1">
      <alignment horizontal="center" vertical="center" wrapText="1"/>
    </xf>
    <xf numFmtId="0" fontId="8" fillId="0" borderId="40" xfId="0" applyFont="1" applyFill="1" applyBorder="1" applyAlignment="1">
      <alignment horizontal="center" vertical="center" wrapText="1"/>
    </xf>
    <xf numFmtId="165" fontId="9" fillId="0" borderId="40" xfId="0" applyNumberFormat="1" applyFont="1" applyFill="1" applyBorder="1" applyAlignment="1">
      <alignment horizontal="center" vertical="center"/>
    </xf>
    <xf numFmtId="0" fontId="14" fillId="6" borderId="39" xfId="2" applyNumberFormat="1" applyFont="1" applyFill="1" applyBorder="1" applyAlignment="1">
      <alignment horizontal="center" vertical="center" wrapText="1"/>
    </xf>
    <xf numFmtId="1" fontId="15" fillId="3" borderId="39" xfId="1" applyNumberFormat="1" applyFont="1" applyFill="1" applyBorder="1" applyAlignment="1">
      <alignment horizontal="center" vertical="center" wrapText="1"/>
    </xf>
    <xf numFmtId="0" fontId="10" fillId="5" borderId="40" xfId="0" applyFont="1" applyFill="1" applyBorder="1" applyAlignment="1">
      <alignment horizontal="center" vertical="center" wrapText="1"/>
    </xf>
    <xf numFmtId="164" fontId="15" fillId="3" borderId="39" xfId="1" applyFont="1" applyFill="1" applyBorder="1" applyAlignment="1">
      <alignment horizontal="center" vertical="center" wrapText="1"/>
    </xf>
    <xf numFmtId="166" fontId="12" fillId="6" borderId="49" xfId="2" applyNumberFormat="1" applyFont="1" applyFill="1" applyBorder="1" applyAlignment="1">
      <alignment horizontal="center" vertical="center" wrapText="1"/>
    </xf>
    <xf numFmtId="164" fontId="15" fillId="3" borderId="38" xfId="1" applyFont="1" applyFill="1" applyBorder="1" applyAlignment="1">
      <alignment horizontal="center" vertical="center" wrapText="1"/>
    </xf>
    <xf numFmtId="164" fontId="15" fillId="3" borderId="21" xfId="1" applyFont="1" applyFill="1" applyBorder="1" applyAlignment="1">
      <alignment horizontal="center" vertical="center" wrapText="1"/>
    </xf>
    <xf numFmtId="166" fontId="12" fillId="6" borderId="43" xfId="2" applyNumberFormat="1" applyFont="1" applyFill="1" applyBorder="1" applyAlignment="1">
      <alignment horizontal="center" vertical="center" wrapText="1"/>
    </xf>
    <xf numFmtId="166" fontId="14" fillId="6" borderId="50" xfId="2" applyNumberFormat="1" applyFont="1" applyFill="1" applyBorder="1" applyAlignment="1">
      <alignment horizontal="center" vertical="center" wrapText="1"/>
    </xf>
    <xf numFmtId="166" fontId="14" fillId="6" borderId="44" xfId="2" applyNumberFormat="1" applyFont="1" applyFill="1" applyBorder="1" applyAlignment="1">
      <alignment horizontal="center" vertical="center" wrapText="1"/>
    </xf>
    <xf numFmtId="164" fontId="15" fillId="3" borderId="50" xfId="1" applyFont="1" applyFill="1" applyBorder="1" applyAlignment="1">
      <alignment horizontal="center" vertical="center" wrapText="1"/>
    </xf>
    <xf numFmtId="164" fontId="15" fillId="3" borderId="44" xfId="1" applyFont="1" applyFill="1" applyBorder="1" applyAlignment="1">
      <alignment horizontal="center" vertical="center" wrapText="1"/>
    </xf>
    <xf numFmtId="166" fontId="12" fillId="6" borderId="40" xfId="2" applyNumberFormat="1" applyFont="1" applyFill="1" applyBorder="1" applyAlignment="1">
      <alignment horizontal="center" vertical="center" wrapText="1"/>
    </xf>
    <xf numFmtId="166" fontId="14" fillId="6" borderId="43" xfId="2" applyNumberFormat="1" applyFont="1" applyFill="1" applyBorder="1" applyAlignment="1">
      <alignment horizontal="center" vertical="center" wrapText="1"/>
    </xf>
    <xf numFmtId="1" fontId="15" fillId="3" borderId="43" xfId="1" applyNumberFormat="1" applyFont="1" applyFill="1" applyBorder="1" applyAlignment="1">
      <alignment horizontal="center" vertical="center" wrapText="1"/>
    </xf>
    <xf numFmtId="1" fontId="15" fillId="3" borderId="50" xfId="1" applyNumberFormat="1" applyFont="1" applyFill="1" applyBorder="1" applyAlignment="1">
      <alignment horizontal="center" vertical="center" wrapText="1"/>
    </xf>
    <xf numFmtId="1" fontId="15" fillId="3" borderId="44" xfId="0" applyNumberFormat="1" applyFont="1" applyFill="1" applyBorder="1" applyAlignment="1">
      <alignment horizontal="center" vertical="center"/>
    </xf>
    <xf numFmtId="0" fontId="14" fillId="6" borderId="55" xfId="2" applyNumberFormat="1" applyFont="1" applyFill="1" applyBorder="1" applyAlignment="1">
      <alignment horizontal="center" vertical="center" wrapText="1"/>
    </xf>
    <xf numFmtId="0" fontId="14" fillId="6" borderId="41" xfId="2" applyNumberFormat="1" applyFont="1" applyFill="1" applyBorder="1" applyAlignment="1">
      <alignment horizontal="center" vertical="center" wrapText="1"/>
    </xf>
    <xf numFmtId="0" fontId="14" fillId="6" borderId="43" xfId="2" applyNumberFormat="1" applyFont="1" applyFill="1" applyBorder="1" applyAlignment="1">
      <alignment horizontal="center" vertical="center" wrapText="1"/>
    </xf>
    <xf numFmtId="0" fontId="14" fillId="6" borderId="50" xfId="2" applyNumberFormat="1" applyFont="1" applyFill="1" applyBorder="1" applyAlignment="1">
      <alignment horizontal="center" vertical="center" wrapText="1"/>
    </xf>
    <xf numFmtId="0" fontId="14" fillId="6" borderId="44" xfId="2" applyNumberFormat="1" applyFont="1" applyFill="1" applyBorder="1" applyAlignment="1">
      <alignment horizontal="center" vertical="center" wrapText="1"/>
    </xf>
    <xf numFmtId="0" fontId="14" fillId="6" borderId="56" xfId="2" applyNumberFormat="1" applyFont="1" applyFill="1" applyBorder="1" applyAlignment="1">
      <alignment horizontal="center" vertical="center" wrapText="1"/>
    </xf>
    <xf numFmtId="0" fontId="10" fillId="5" borderId="25" xfId="0" applyFont="1" applyFill="1" applyBorder="1" applyAlignment="1">
      <alignment horizontal="center" vertical="center" wrapText="1"/>
    </xf>
    <xf numFmtId="166" fontId="14" fillId="6" borderId="41" xfId="2" applyNumberFormat="1" applyFont="1" applyFill="1" applyBorder="1" applyAlignment="1">
      <alignment horizontal="center" vertical="center" wrapText="1"/>
    </xf>
    <xf numFmtId="166" fontId="12" fillId="6" borderId="36" xfId="2" applyNumberFormat="1" applyFont="1" applyFill="1" applyBorder="1" applyAlignment="1">
      <alignment horizontal="center" vertical="center" wrapText="1"/>
    </xf>
    <xf numFmtId="166" fontId="14" fillId="6" borderId="39" xfId="2" applyNumberFormat="1" applyFont="1" applyFill="1" applyBorder="1" applyAlignment="1">
      <alignment horizontal="center" vertical="center" wrapText="1"/>
    </xf>
    <xf numFmtId="166" fontId="14" fillId="6" borderId="52" xfId="2" applyNumberFormat="1" applyFont="1" applyFill="1" applyBorder="1" applyAlignment="1">
      <alignment horizontal="center" vertical="center" wrapText="1"/>
    </xf>
    <xf numFmtId="0" fontId="10" fillId="5" borderId="61" xfId="0" applyFont="1" applyFill="1" applyBorder="1" applyAlignment="1">
      <alignment horizontal="center" vertical="center" wrapText="1"/>
    </xf>
    <xf numFmtId="166" fontId="14" fillId="6" borderId="53" xfId="2" applyNumberFormat="1" applyFont="1" applyFill="1" applyBorder="1" applyAlignment="1">
      <alignment horizontal="center" vertical="center" wrapText="1"/>
    </xf>
    <xf numFmtId="166" fontId="14" fillId="6" borderId="54" xfId="2" applyNumberFormat="1" applyFont="1" applyFill="1" applyBorder="1" applyAlignment="1">
      <alignment horizontal="center" vertical="center" wrapText="1"/>
    </xf>
    <xf numFmtId="2" fontId="15" fillId="3" borderId="37" xfId="0" applyNumberFormat="1" applyFont="1" applyFill="1" applyBorder="1" applyAlignment="1">
      <alignment horizontal="center" vertical="center"/>
    </xf>
    <xf numFmtId="2" fontId="15" fillId="3" borderId="23" xfId="1" applyNumberFormat="1" applyFont="1" applyFill="1" applyBorder="1" applyAlignment="1">
      <alignment horizontal="center" vertical="center" wrapText="1"/>
    </xf>
    <xf numFmtId="0" fontId="8" fillId="0" borderId="40" xfId="0" applyFont="1" applyFill="1" applyBorder="1" applyAlignment="1">
      <alignment horizontal="justify" vertical="center" wrapText="1"/>
    </xf>
    <xf numFmtId="0" fontId="10" fillId="5" borderId="11" xfId="0" applyFont="1" applyFill="1" applyBorder="1" applyAlignment="1">
      <alignment horizontal="center" vertical="center" wrapText="1"/>
    </xf>
    <xf numFmtId="166" fontId="12" fillId="6" borderId="11" xfId="2" applyNumberFormat="1" applyFont="1" applyFill="1" applyBorder="1" applyAlignment="1">
      <alignment horizontal="center" vertical="center" wrapText="1"/>
    </xf>
    <xf numFmtId="0" fontId="10" fillId="5" borderId="37" xfId="0" applyFont="1" applyFill="1" applyBorder="1" applyAlignment="1">
      <alignment horizontal="center" vertical="center" wrapText="1"/>
    </xf>
    <xf numFmtId="166" fontId="12" fillId="6" borderId="59" xfId="2" applyNumberFormat="1" applyFont="1" applyFill="1" applyBorder="1" applyAlignment="1">
      <alignment horizontal="center" vertical="center" wrapText="1"/>
    </xf>
    <xf numFmtId="166" fontId="14" fillId="6" borderId="55" xfId="2" applyNumberFormat="1" applyFont="1" applyFill="1" applyBorder="1" applyAlignment="1">
      <alignment horizontal="center" vertical="center" wrapText="1"/>
    </xf>
    <xf numFmtId="164" fontId="15" fillId="3" borderId="43" xfId="1" applyFont="1" applyFill="1" applyBorder="1" applyAlignment="1">
      <alignment horizontal="center" vertical="center" wrapText="1"/>
    </xf>
    <xf numFmtId="166" fontId="14" fillId="6" borderId="49" xfId="2" applyNumberFormat="1" applyFont="1" applyFill="1" applyBorder="1" applyAlignment="1">
      <alignment horizontal="center" vertical="center" wrapText="1"/>
    </xf>
    <xf numFmtId="166" fontId="14" fillId="6" borderId="56" xfId="2" applyNumberFormat="1" applyFont="1" applyFill="1" applyBorder="1" applyAlignment="1">
      <alignment horizontal="center" vertical="center" wrapText="1"/>
    </xf>
    <xf numFmtId="166" fontId="14" fillId="6" borderId="67" xfId="2" applyNumberFormat="1" applyFont="1" applyFill="1" applyBorder="1" applyAlignment="1">
      <alignment horizontal="center" vertical="center" wrapText="1"/>
    </xf>
    <xf numFmtId="166" fontId="12" fillId="6" borderId="18" xfId="2" applyNumberFormat="1" applyFont="1" applyFill="1" applyBorder="1" applyAlignment="1">
      <alignment horizontal="center" vertical="center" wrapText="1"/>
    </xf>
    <xf numFmtId="166" fontId="14" fillId="6" borderId="51" xfId="2" applyNumberFormat="1" applyFont="1" applyFill="1" applyBorder="1" applyAlignment="1">
      <alignment horizontal="center" vertical="center" wrapText="1"/>
    </xf>
    <xf numFmtId="164" fontId="15" fillId="3" borderId="73" xfId="1" applyFont="1" applyFill="1" applyBorder="1" applyAlignment="1">
      <alignment horizontal="center" vertical="center" wrapText="1"/>
    </xf>
    <xf numFmtId="166" fontId="14" fillId="6" borderId="73" xfId="2" applyNumberFormat="1" applyFont="1" applyFill="1" applyBorder="1" applyAlignment="1">
      <alignment horizontal="center" vertical="center" wrapText="1"/>
    </xf>
    <xf numFmtId="9" fontId="15" fillId="3" borderId="43" xfId="2" applyFont="1" applyFill="1" applyBorder="1" applyAlignment="1">
      <alignment horizontal="center" vertical="center" wrapText="1"/>
    </xf>
    <xf numFmtId="9" fontId="15" fillId="3" borderId="50" xfId="2" applyFont="1" applyFill="1" applyBorder="1" applyAlignment="1">
      <alignment horizontal="center" vertical="center" wrapText="1"/>
    </xf>
    <xf numFmtId="9" fontId="15" fillId="3" borderId="44" xfId="2" applyFont="1" applyFill="1" applyBorder="1" applyAlignment="1">
      <alignment horizontal="center" vertical="center"/>
    </xf>
    <xf numFmtId="2" fontId="15" fillId="3" borderId="43" xfId="1" applyNumberFormat="1" applyFont="1" applyFill="1" applyBorder="1" applyAlignment="1">
      <alignment horizontal="center" vertical="center" wrapText="1"/>
    </xf>
    <xf numFmtId="2" fontId="15" fillId="3" borderId="50" xfId="1" applyNumberFormat="1" applyFont="1" applyFill="1" applyBorder="1" applyAlignment="1">
      <alignment horizontal="center" vertical="center" wrapText="1"/>
    </xf>
    <xf numFmtId="2" fontId="15" fillId="3" borderId="44" xfId="0" applyNumberFormat="1" applyFont="1" applyFill="1" applyBorder="1" applyAlignment="1">
      <alignment horizontal="center" vertical="center"/>
    </xf>
    <xf numFmtId="164" fontId="15" fillId="3" borderId="66" xfId="1" applyFont="1" applyFill="1" applyBorder="1" applyAlignment="1">
      <alignment horizontal="center" vertical="center" wrapText="1"/>
    </xf>
    <xf numFmtId="0" fontId="10" fillId="5" borderId="69" xfId="0" applyFont="1" applyFill="1" applyBorder="1" applyAlignment="1">
      <alignment horizontal="center" vertical="center" wrapText="1"/>
    </xf>
    <xf numFmtId="166" fontId="14" fillId="6" borderId="42" xfId="2" applyNumberFormat="1" applyFont="1" applyFill="1" applyBorder="1" applyAlignment="1">
      <alignment horizontal="center" vertical="center" wrapText="1"/>
    </xf>
    <xf numFmtId="0" fontId="14" fillId="6" borderId="35" xfId="2" applyNumberFormat="1" applyFont="1" applyFill="1" applyBorder="1" applyAlignment="1">
      <alignment horizontal="center" vertical="center" wrapText="1"/>
    </xf>
    <xf numFmtId="1" fontId="15" fillId="3" borderId="35" xfId="0" applyNumberFormat="1" applyFont="1" applyFill="1" applyBorder="1" applyAlignment="1">
      <alignment horizontal="center" vertical="center"/>
    </xf>
    <xf numFmtId="166" fontId="14" fillId="6" borderId="35" xfId="2" applyNumberFormat="1" applyFont="1" applyFill="1" applyBorder="1" applyAlignment="1">
      <alignment horizontal="center" vertical="center" wrapText="1"/>
    </xf>
    <xf numFmtId="164" fontId="15" fillId="3" borderId="35" xfId="1" applyFont="1" applyFill="1" applyBorder="1" applyAlignment="1">
      <alignment horizontal="center" vertical="center" wrapText="1"/>
    </xf>
    <xf numFmtId="166" fontId="14" fillId="6" borderId="57" xfId="2" applyNumberFormat="1" applyFont="1" applyFill="1" applyBorder="1" applyAlignment="1">
      <alignment horizontal="center" vertical="center" wrapText="1"/>
    </xf>
    <xf numFmtId="166" fontId="15" fillId="3" borderId="43" xfId="2" applyNumberFormat="1" applyFont="1" applyFill="1" applyBorder="1" applyAlignment="1">
      <alignment horizontal="center" vertical="center" wrapText="1"/>
    </xf>
    <xf numFmtId="166" fontId="15" fillId="3" borderId="50" xfId="2" applyNumberFormat="1" applyFont="1" applyFill="1" applyBorder="1" applyAlignment="1">
      <alignment horizontal="center" vertical="center" wrapText="1"/>
    </xf>
    <xf numFmtId="166" fontId="15" fillId="3" borderId="44" xfId="2" applyNumberFormat="1" applyFont="1" applyFill="1" applyBorder="1" applyAlignment="1">
      <alignment horizontal="center" vertical="center"/>
    </xf>
    <xf numFmtId="2" fontId="15" fillId="3" borderId="39" xfId="1" applyNumberFormat="1" applyFont="1" applyFill="1" applyBorder="1" applyAlignment="1">
      <alignment horizontal="center" vertical="center" wrapText="1"/>
    </xf>
    <xf numFmtId="166" fontId="14" fillId="6" borderId="37" xfId="2" applyNumberFormat="1" applyFont="1" applyFill="1" applyBorder="1" applyAlignment="1">
      <alignment horizontal="center" vertical="center" wrapText="1"/>
    </xf>
    <xf numFmtId="0" fontId="18" fillId="2" borderId="81" xfId="0" applyFont="1" applyFill="1" applyBorder="1" applyAlignment="1">
      <alignment horizontal="center" vertical="center" wrapText="1"/>
    </xf>
    <xf numFmtId="0" fontId="4" fillId="2" borderId="82" xfId="0" applyFont="1" applyFill="1" applyBorder="1" applyAlignment="1">
      <alignment horizontal="center" vertical="center" wrapText="1"/>
    </xf>
    <xf numFmtId="0" fontId="6" fillId="3" borderId="21" xfId="0" applyFont="1" applyFill="1" applyBorder="1" applyAlignment="1">
      <alignment horizontal="center" vertical="center"/>
    </xf>
    <xf numFmtId="0" fontId="4" fillId="5" borderId="83"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4" fillId="5" borderId="94" xfId="0" applyFont="1" applyFill="1" applyBorder="1" applyAlignment="1">
      <alignment horizontal="center" vertical="center" wrapText="1"/>
    </xf>
    <xf numFmtId="0" fontId="9" fillId="0" borderId="99" xfId="0" applyFont="1" applyBorder="1" applyAlignment="1">
      <alignment vertical="center" wrapText="1"/>
    </xf>
    <xf numFmtId="0" fontId="15" fillId="0" borderId="0" xfId="0" applyFont="1" applyBorder="1" applyAlignment="1">
      <alignment horizontal="center" vertical="center" wrapText="1"/>
    </xf>
    <xf numFmtId="0" fontId="15" fillId="0" borderId="0" xfId="0" applyFont="1" applyBorder="1" applyAlignment="1">
      <alignment horizontal="justify" vertical="center" wrapText="1"/>
    </xf>
    <xf numFmtId="0" fontId="15" fillId="0" borderId="0" xfId="0" applyFont="1" applyBorder="1" applyAlignment="1">
      <alignment horizontal="justify" vertical="center"/>
    </xf>
    <xf numFmtId="0" fontId="15" fillId="0" borderId="0" xfId="0" applyFont="1" applyBorder="1" applyAlignment="1">
      <alignment vertical="center" wrapText="1"/>
    </xf>
    <xf numFmtId="0" fontId="15" fillId="0" borderId="0" xfId="0" applyFont="1" applyBorder="1" applyAlignment="1">
      <alignment horizontal="center" vertical="center"/>
    </xf>
    <xf numFmtId="0" fontId="0" fillId="0" borderId="0" xfId="0" applyAlignment="1">
      <alignment horizontal="center"/>
    </xf>
    <xf numFmtId="0" fontId="19" fillId="5" borderId="0" xfId="0" applyFont="1" applyFill="1" applyAlignment="1">
      <alignment horizontal="justify" vertical="center" wrapText="1"/>
    </xf>
    <xf numFmtId="0" fontId="0" fillId="0" borderId="111" xfId="0" applyBorder="1" applyAlignment="1">
      <alignment horizontal="center" vertical="center"/>
    </xf>
    <xf numFmtId="0" fontId="21" fillId="0" borderId="114" xfId="0" applyFont="1" applyBorder="1" applyAlignment="1">
      <alignment horizontal="center" vertical="center" wrapText="1"/>
    </xf>
    <xf numFmtId="0" fontId="0" fillId="0" borderId="115" xfId="0" applyBorder="1"/>
    <xf numFmtId="0" fontId="0" fillId="0" borderId="0" xfId="0" applyAlignment="1">
      <alignment horizontal="center" wrapText="1"/>
    </xf>
    <xf numFmtId="0" fontId="0" fillId="0" borderId="0" xfId="0" applyFill="1" applyAlignment="1">
      <alignment horizontal="center" vertical="center"/>
    </xf>
    <xf numFmtId="0" fontId="0" fillId="0" borderId="0" xfId="0" applyAlignment="1"/>
    <xf numFmtId="0" fontId="22" fillId="7" borderId="23" xfId="3" applyFont="1" applyFill="1" applyBorder="1" applyAlignment="1">
      <alignment horizontal="center" vertical="center" wrapText="1"/>
    </xf>
    <xf numFmtId="0" fontId="22" fillId="7" borderId="35" xfId="3" applyFont="1" applyFill="1" applyBorder="1" applyAlignment="1">
      <alignment horizontal="center" vertical="center" wrapText="1"/>
    </xf>
    <xf numFmtId="0" fontId="24" fillId="0" borderId="39" xfId="3" applyFont="1" applyBorder="1" applyAlignment="1">
      <alignment horizontal="justify" vertical="center" wrapText="1"/>
    </xf>
    <xf numFmtId="0" fontId="24" fillId="0" borderId="38" xfId="3" applyFont="1" applyBorder="1" applyAlignment="1">
      <alignment horizontal="justify" vertical="center" wrapText="1"/>
    </xf>
    <xf numFmtId="0" fontId="24" fillId="0" borderId="23" xfId="3" applyFont="1" applyBorder="1" applyAlignment="1">
      <alignment horizontal="center" vertical="center"/>
    </xf>
    <xf numFmtId="0" fontId="24" fillId="0" borderId="23" xfId="3" applyFont="1" applyBorder="1" applyAlignment="1">
      <alignment horizontal="justify" vertical="center" wrapText="1"/>
    </xf>
    <xf numFmtId="0" fontId="25" fillId="0" borderId="23" xfId="3" applyFont="1" applyBorder="1" applyAlignment="1">
      <alignment horizontal="justify" vertical="center" wrapText="1"/>
    </xf>
    <xf numFmtId="0" fontId="25" fillId="0" borderId="23" xfId="0" applyFont="1" applyFill="1" applyBorder="1" applyAlignment="1">
      <alignment horizontal="justify" vertical="center" wrapText="1"/>
    </xf>
    <xf numFmtId="0" fontId="15" fillId="0" borderId="23" xfId="0" applyFont="1" applyBorder="1" applyAlignment="1">
      <alignment horizontal="justify" vertical="center" wrapText="1"/>
    </xf>
    <xf numFmtId="0" fontId="26" fillId="0" borderId="23" xfId="3" applyFont="1" applyBorder="1" applyAlignment="1">
      <alignment horizontal="justify" vertical="center" wrapText="1"/>
    </xf>
    <xf numFmtId="0" fontId="24" fillId="0" borderId="23" xfId="3" applyFont="1" applyBorder="1"/>
    <xf numFmtId="0" fontId="23" fillId="0" borderId="23" xfId="3" applyFont="1" applyBorder="1" applyAlignment="1">
      <alignment horizontal="center" vertical="center" wrapText="1"/>
    </xf>
    <xf numFmtId="0" fontId="25" fillId="0" borderId="23" xfId="0" applyFont="1" applyBorder="1" applyAlignment="1">
      <alignment horizontal="justify" vertical="center" wrapText="1"/>
    </xf>
    <xf numFmtId="0" fontId="23" fillId="0" borderId="38" xfId="3" applyFont="1" applyBorder="1" applyAlignment="1">
      <alignment vertical="center" wrapText="1"/>
    </xf>
    <xf numFmtId="0" fontId="23" fillId="0" borderId="23" xfId="3" applyFont="1" applyBorder="1" applyAlignment="1">
      <alignment vertical="center" wrapText="1"/>
    </xf>
    <xf numFmtId="0" fontId="24" fillId="0" borderId="0" xfId="3" applyFont="1"/>
    <xf numFmtId="0" fontId="26" fillId="0" borderId="23" xfId="0" applyFont="1" applyFill="1" applyBorder="1" applyAlignment="1">
      <alignment horizontal="justify" vertical="center" wrapText="1"/>
    </xf>
    <xf numFmtId="0" fontId="23" fillId="0" borderId="24" xfId="3" applyFont="1" applyBorder="1" applyAlignment="1">
      <alignment vertical="center" wrapText="1"/>
    </xf>
    <xf numFmtId="0" fontId="24" fillId="0" borderId="23" xfId="3" applyFont="1" applyFill="1" applyBorder="1" applyAlignment="1">
      <alignment horizontal="justify" vertical="center" wrapText="1"/>
    </xf>
    <xf numFmtId="164" fontId="15" fillId="3" borderId="23" xfId="1" applyFont="1" applyFill="1" applyBorder="1" applyAlignment="1">
      <alignment horizontal="center" vertical="center" wrapText="1"/>
    </xf>
    <xf numFmtId="164" fontId="15" fillId="3" borderId="39" xfId="1" applyFont="1" applyFill="1" applyBorder="1" applyAlignment="1">
      <alignment horizontal="center" vertical="center" wrapText="1"/>
    </xf>
    <xf numFmtId="166" fontId="12" fillId="6" borderId="43" xfId="2" applyNumberFormat="1" applyFont="1" applyFill="1" applyBorder="1" applyAlignment="1">
      <alignment horizontal="center" vertical="center" wrapText="1"/>
    </xf>
    <xf numFmtId="0" fontId="10" fillId="5" borderId="61" xfId="0" applyFont="1" applyFill="1" applyBorder="1" applyAlignment="1">
      <alignment horizontal="center" vertical="center" wrapText="1"/>
    </xf>
    <xf numFmtId="164" fontId="15" fillId="3" borderId="23" xfId="1" applyFont="1" applyFill="1" applyBorder="1" applyAlignment="1">
      <alignment horizontal="center" vertical="center" wrapText="1"/>
    </xf>
    <xf numFmtId="1" fontId="9" fillId="0" borderId="40" xfId="0" applyNumberFormat="1" applyFont="1" applyFill="1" applyBorder="1" applyAlignment="1">
      <alignment horizontal="center" vertical="center"/>
    </xf>
    <xf numFmtId="168" fontId="15" fillId="3" borderId="44" xfId="5" applyNumberFormat="1" applyFont="1" applyFill="1" applyBorder="1" applyAlignment="1">
      <alignment horizontal="center" vertical="center"/>
    </xf>
    <xf numFmtId="169" fontId="15" fillId="3" borderId="44" xfId="5" applyNumberFormat="1" applyFont="1" applyFill="1" applyBorder="1" applyAlignment="1">
      <alignment horizontal="center" vertical="center"/>
    </xf>
    <xf numFmtId="169" fontId="15" fillId="3" borderId="15" xfId="5" applyNumberFormat="1" applyFont="1" applyFill="1" applyBorder="1" applyAlignment="1">
      <alignment horizontal="center" vertical="center" wrapText="1"/>
    </xf>
    <xf numFmtId="169" fontId="15" fillId="3" borderId="20" xfId="5" applyNumberFormat="1" applyFont="1" applyFill="1" applyBorder="1" applyAlignment="1">
      <alignment horizontal="center" vertical="center" wrapText="1"/>
    </xf>
    <xf numFmtId="167" fontId="15" fillId="3" borderId="43" xfId="1" applyNumberFormat="1" applyFont="1" applyFill="1" applyBorder="1" applyAlignment="1">
      <alignment horizontal="center" vertical="center" wrapText="1"/>
    </xf>
    <xf numFmtId="167" fontId="15" fillId="3" borderId="50" xfId="1" applyNumberFormat="1" applyFont="1" applyFill="1" applyBorder="1" applyAlignment="1">
      <alignment horizontal="center" vertical="center" wrapText="1"/>
    </xf>
    <xf numFmtId="167" fontId="15" fillId="3" borderId="44" xfId="5" applyNumberFormat="1" applyFont="1" applyFill="1" applyBorder="1" applyAlignment="1">
      <alignment horizontal="center" vertical="center"/>
    </xf>
    <xf numFmtId="168" fontId="15" fillId="3" borderId="50" xfId="5" applyNumberFormat="1" applyFont="1" applyFill="1" applyBorder="1" applyAlignment="1">
      <alignment horizontal="center" vertical="center" wrapText="1"/>
    </xf>
    <xf numFmtId="168" fontId="15" fillId="3" borderId="43" xfId="5" applyNumberFormat="1" applyFont="1" applyFill="1" applyBorder="1" applyAlignment="1">
      <alignment horizontal="center" vertical="center" wrapText="1"/>
    </xf>
    <xf numFmtId="169" fontId="15" fillId="3" borderId="50" xfId="5" applyNumberFormat="1" applyFont="1" applyFill="1" applyBorder="1" applyAlignment="1">
      <alignment horizontal="center" vertical="center" wrapText="1"/>
    </xf>
    <xf numFmtId="169" fontId="15" fillId="3" borderId="43" xfId="5" applyNumberFormat="1" applyFont="1" applyFill="1" applyBorder="1" applyAlignment="1">
      <alignment horizontal="center" vertical="center" wrapText="1"/>
    </xf>
    <xf numFmtId="169" fontId="0" fillId="0" borderId="0" xfId="5" applyNumberFormat="1" applyFont="1"/>
    <xf numFmtId="0" fontId="9" fillId="0" borderId="40" xfId="0" applyNumberFormat="1" applyFont="1" applyFill="1" applyBorder="1" applyAlignment="1">
      <alignment horizontal="center" vertical="center"/>
    </xf>
    <xf numFmtId="169" fontId="15" fillId="3" borderId="51" xfId="5" applyNumberFormat="1" applyFont="1" applyFill="1" applyBorder="1" applyAlignment="1">
      <alignment horizontal="center" vertical="center" wrapText="1"/>
    </xf>
    <xf numFmtId="9" fontId="14" fillId="6" borderId="26" xfId="2" applyFont="1" applyFill="1" applyBorder="1" applyAlignment="1">
      <alignment horizontal="center" vertical="center" wrapText="1"/>
    </xf>
    <xf numFmtId="166" fontId="14" fillId="6" borderId="40" xfId="2" applyNumberFormat="1" applyFont="1" applyFill="1" applyBorder="1" applyAlignment="1">
      <alignment horizontal="center" vertical="center" wrapText="1"/>
    </xf>
    <xf numFmtId="43" fontId="15" fillId="3" borderId="39" xfId="5" applyFont="1" applyFill="1" applyBorder="1" applyAlignment="1">
      <alignment horizontal="center" vertical="center" wrapText="1"/>
    </xf>
    <xf numFmtId="43" fontId="15" fillId="3" borderId="23" xfId="5" applyFont="1" applyFill="1" applyBorder="1" applyAlignment="1">
      <alignment horizontal="center" vertical="center" wrapText="1"/>
    </xf>
    <xf numFmtId="0" fontId="0" fillId="0" borderId="23" xfId="0" applyBorder="1" applyAlignment="1">
      <alignment horizontal="left" vertical="center" wrapText="1"/>
    </xf>
    <xf numFmtId="0" fontId="0" fillId="0" borderId="35" xfId="0" applyBorder="1" applyAlignment="1">
      <alignment horizontal="left" vertical="center" wrapText="1"/>
    </xf>
    <xf numFmtId="0" fontId="0" fillId="0" borderId="23" xfId="0" applyBorder="1" applyAlignment="1">
      <alignment horizontal="center" vertical="center"/>
    </xf>
    <xf numFmtId="0" fontId="0" fillId="0" borderId="23" xfId="0"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wrapText="1"/>
    </xf>
    <xf numFmtId="0" fontId="0" fillId="0" borderId="38" xfId="0" applyBorder="1" applyAlignment="1">
      <alignment horizontal="center" vertical="center"/>
    </xf>
    <xf numFmtId="0" fontId="0" fillId="0" borderId="48" xfId="0" applyBorder="1" applyAlignment="1">
      <alignment horizontal="center" vertical="center" wrapText="1"/>
    </xf>
    <xf numFmtId="0" fontId="0" fillId="0" borderId="25" xfId="0" applyBorder="1" applyAlignment="1">
      <alignment horizontal="center" vertical="center"/>
    </xf>
    <xf numFmtId="0" fontId="0" fillId="0" borderId="48" xfId="0" applyBorder="1" applyAlignment="1">
      <alignment horizontal="center" vertical="center"/>
    </xf>
    <xf numFmtId="0" fontId="30" fillId="0" borderId="23" xfId="0" applyFont="1" applyBorder="1" applyAlignment="1">
      <alignment horizontal="center"/>
    </xf>
    <xf numFmtId="0" fontId="4" fillId="5" borderId="83"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32" fillId="0" borderId="0" xfId="0" applyFont="1" applyAlignment="1">
      <alignment vertical="center"/>
    </xf>
    <xf numFmtId="0" fontId="37" fillId="0" borderId="40" xfId="0" applyFont="1" applyBorder="1" applyAlignment="1">
      <alignment horizontal="center" vertical="center" wrapText="1"/>
    </xf>
    <xf numFmtId="0" fontId="37" fillId="0" borderId="18" xfId="0" applyFont="1" applyBorder="1" applyAlignment="1">
      <alignment horizontal="center" vertical="center" wrapText="1"/>
    </xf>
    <xf numFmtId="0" fontId="38" fillId="0" borderId="75" xfId="0" applyFont="1" applyBorder="1" applyAlignment="1">
      <alignment vertical="center" wrapText="1"/>
    </xf>
    <xf numFmtId="0" fontId="38" fillId="0" borderId="78" xfId="0" applyFont="1" applyBorder="1" applyAlignment="1">
      <alignment vertical="center" wrapText="1"/>
    </xf>
    <xf numFmtId="0" fontId="38" fillId="0" borderId="63" xfId="0" applyFont="1" applyBorder="1" applyAlignment="1">
      <alignment vertical="center" wrapText="1"/>
    </xf>
    <xf numFmtId="0" fontId="0" fillId="0" borderId="0" xfId="0" applyAlignment="1">
      <alignment horizontal="center" vertical="center"/>
    </xf>
    <xf numFmtId="0" fontId="39" fillId="0" borderId="62" xfId="0" applyFont="1" applyBorder="1" applyAlignment="1">
      <alignment vertical="center" wrapText="1"/>
    </xf>
    <xf numFmtId="0" fontId="39" fillId="0" borderId="63" xfId="0" applyFont="1" applyBorder="1" applyAlignment="1">
      <alignment vertical="center" wrapText="1"/>
    </xf>
    <xf numFmtId="0" fontId="7" fillId="0" borderId="20" xfId="0" applyFont="1" applyFill="1" applyBorder="1" applyAlignment="1">
      <alignment horizontal="center" vertical="center" wrapText="1"/>
    </xf>
    <xf numFmtId="0" fontId="7" fillId="0" borderId="53"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28" fillId="0" borderId="9" xfId="0" applyFont="1" applyFill="1" applyBorder="1" applyAlignment="1">
      <alignment horizontal="left" vertical="center" wrapText="1"/>
    </xf>
    <xf numFmtId="0" fontId="28" fillId="0" borderId="10" xfId="0" applyFont="1" applyFill="1" applyBorder="1" applyAlignment="1">
      <alignment horizontal="left" vertical="center" wrapText="1"/>
    </xf>
    <xf numFmtId="0" fontId="28" fillId="0" borderId="18" xfId="0" applyFont="1" applyFill="1" applyBorder="1" applyAlignment="1">
      <alignment horizontal="lef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0" xfId="0" applyFont="1" applyBorder="1" applyAlignment="1">
      <alignment horizontal="center" vertical="center"/>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31" fillId="0" borderId="18"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0" fillId="0" borderId="19" xfId="0" applyBorder="1" applyAlignment="1">
      <alignment horizontal="center"/>
    </xf>
    <xf numFmtId="0" fontId="0" fillId="0" borderId="0" xfId="0" applyBorder="1" applyAlignment="1">
      <alignment horizontal="center"/>
    </xf>
    <xf numFmtId="0" fontId="10" fillId="5" borderId="27" xfId="0" applyFont="1" applyFill="1" applyBorder="1" applyAlignment="1">
      <alignment horizontal="center" vertical="center" wrapText="1"/>
    </xf>
    <xf numFmtId="0" fontId="10" fillId="5" borderId="28"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6"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47" xfId="0" applyFont="1" applyFill="1" applyBorder="1" applyAlignment="1">
      <alignment horizontal="center" vertical="center" wrapText="1"/>
    </xf>
    <xf numFmtId="0" fontId="10" fillId="5" borderId="43"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5" fillId="3" borderId="74" xfId="1" applyNumberFormat="1" applyFont="1" applyFill="1" applyBorder="1" applyAlignment="1">
      <alignment horizontal="left" vertical="center" wrapText="1"/>
    </xf>
    <xf numFmtId="0" fontId="15" fillId="3" borderId="31" xfId="1" applyNumberFormat="1" applyFont="1" applyFill="1" applyBorder="1" applyAlignment="1">
      <alignment horizontal="left" vertical="center" wrapText="1"/>
    </xf>
    <xf numFmtId="0" fontId="15" fillId="3" borderId="32" xfId="1" applyNumberFormat="1" applyFont="1" applyFill="1" applyBorder="1" applyAlignment="1">
      <alignment horizontal="left" vertical="center" wrapText="1"/>
    </xf>
    <xf numFmtId="0" fontId="15" fillId="3" borderId="19" xfId="1" applyNumberFormat="1" applyFont="1" applyFill="1" applyBorder="1" applyAlignment="1">
      <alignment horizontal="left" vertical="center" wrapText="1"/>
    </xf>
    <xf numFmtId="0" fontId="15" fillId="3" borderId="0" xfId="1" applyNumberFormat="1" applyFont="1" applyFill="1" applyBorder="1" applyAlignment="1">
      <alignment horizontal="left" vertical="center" wrapText="1"/>
    </xf>
    <xf numFmtId="0" fontId="15" fillId="3" borderId="75" xfId="1" applyNumberFormat="1" applyFont="1" applyFill="1" applyBorder="1" applyAlignment="1">
      <alignment horizontal="left" vertical="center" wrapText="1"/>
    </xf>
    <xf numFmtId="0" fontId="15" fillId="3" borderId="76" xfId="1" applyNumberFormat="1" applyFont="1" applyFill="1" applyBorder="1" applyAlignment="1">
      <alignment horizontal="left" vertical="center" wrapText="1"/>
    </xf>
    <xf numFmtId="0" fontId="15" fillId="3" borderId="77" xfId="1" applyNumberFormat="1" applyFont="1" applyFill="1" applyBorder="1" applyAlignment="1">
      <alignment horizontal="left" vertical="center" wrapText="1"/>
    </xf>
    <xf numFmtId="0" fontId="15" fillId="3" borderId="78" xfId="1" applyNumberFormat="1" applyFont="1" applyFill="1" applyBorder="1" applyAlignment="1">
      <alignment horizontal="left" vertical="center" wrapText="1"/>
    </xf>
    <xf numFmtId="0" fontId="13" fillId="3" borderId="27" xfId="1" applyNumberFormat="1" applyFont="1" applyFill="1" applyBorder="1" applyAlignment="1">
      <alignment horizontal="center" vertical="center" wrapText="1"/>
    </xf>
    <xf numFmtId="0" fontId="13" fillId="3" borderId="28" xfId="1" applyNumberFormat="1" applyFont="1" applyFill="1" applyBorder="1" applyAlignment="1">
      <alignment horizontal="center" vertical="center" wrapText="1"/>
    </xf>
    <xf numFmtId="0" fontId="13" fillId="3" borderId="34" xfId="1" applyNumberFormat="1" applyFont="1" applyFill="1" applyBorder="1" applyAlignment="1">
      <alignment horizontal="center" vertical="center" wrapText="1"/>
    </xf>
    <xf numFmtId="0" fontId="13" fillId="3" borderId="33" xfId="1" applyNumberFormat="1" applyFont="1" applyFill="1" applyBorder="1" applyAlignment="1">
      <alignment horizontal="center" vertical="center" wrapText="1"/>
    </xf>
    <xf numFmtId="0" fontId="13" fillId="3" borderId="23" xfId="1" applyNumberFormat="1" applyFont="1" applyFill="1" applyBorder="1" applyAlignment="1">
      <alignment horizontal="center" vertical="center" wrapText="1"/>
    </xf>
    <xf numFmtId="0" fontId="13" fillId="3" borderId="26" xfId="1" applyNumberFormat="1" applyFont="1" applyFill="1" applyBorder="1" applyAlignment="1">
      <alignment horizontal="center" vertical="center" wrapText="1"/>
    </xf>
    <xf numFmtId="0" fontId="13" fillId="3" borderId="46" xfId="1" applyNumberFormat="1" applyFont="1" applyFill="1" applyBorder="1" applyAlignment="1">
      <alignment horizontal="center" vertical="center" wrapText="1"/>
    </xf>
    <xf numFmtId="0" fontId="13" fillId="3" borderId="37" xfId="1" applyNumberFormat="1" applyFont="1" applyFill="1" applyBorder="1" applyAlignment="1">
      <alignment horizontal="center" vertical="center" wrapText="1"/>
    </xf>
    <xf numFmtId="0" fontId="13" fillId="3" borderId="47" xfId="1" applyNumberFormat="1" applyFont="1" applyFill="1" applyBorder="1" applyAlignment="1">
      <alignment horizontal="center" vertical="center" wrapText="1"/>
    </xf>
    <xf numFmtId="0" fontId="4" fillId="5" borderId="61" xfId="0" applyFont="1" applyFill="1" applyBorder="1" applyAlignment="1">
      <alignment horizontal="center" vertical="center" textRotation="90" wrapText="1"/>
    </xf>
    <xf numFmtId="0" fontId="4" fillId="5" borderId="62" xfId="0" applyFont="1" applyFill="1" applyBorder="1" applyAlignment="1">
      <alignment horizontal="center" vertical="center" textRotation="90" wrapText="1"/>
    </xf>
    <xf numFmtId="0" fontId="4" fillId="5" borderId="63" xfId="0" applyFont="1" applyFill="1" applyBorder="1" applyAlignment="1">
      <alignment horizontal="center" vertical="center" textRotation="90" wrapText="1"/>
    </xf>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wrapText="1"/>
    </xf>
    <xf numFmtId="0" fontId="10" fillId="5" borderId="36"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5" borderId="57" xfId="0" applyFont="1" applyFill="1" applyBorder="1" applyAlignment="1">
      <alignment horizontal="center" vertical="center" wrapText="1"/>
    </xf>
    <xf numFmtId="0" fontId="15" fillId="3" borderId="27" xfId="1" applyNumberFormat="1" applyFont="1" applyFill="1" applyBorder="1" applyAlignment="1">
      <alignment horizontal="left" vertical="center" wrapText="1"/>
    </xf>
    <xf numFmtId="0" fontId="15" fillId="3" borderId="28" xfId="1" applyNumberFormat="1" applyFont="1" applyFill="1" applyBorder="1" applyAlignment="1">
      <alignment horizontal="left" vertical="center" wrapText="1"/>
    </xf>
    <xf numFmtId="0" fontId="15" fillId="3" borderId="34" xfId="1" applyNumberFormat="1" applyFont="1" applyFill="1" applyBorder="1" applyAlignment="1">
      <alignment horizontal="left" vertical="center" wrapText="1"/>
    </xf>
    <xf numFmtId="0" fontId="15" fillId="3" borderId="33" xfId="1" applyNumberFormat="1" applyFont="1" applyFill="1" applyBorder="1" applyAlignment="1">
      <alignment horizontal="left" vertical="center" wrapText="1"/>
    </xf>
    <xf numFmtId="0" fontId="15" fillId="3" borderId="23" xfId="1" applyNumberFormat="1" applyFont="1" applyFill="1" applyBorder="1" applyAlignment="1">
      <alignment horizontal="left" vertical="center" wrapText="1"/>
    </xf>
    <xf numFmtId="0" fontId="15" fillId="3" borderId="26" xfId="1" applyNumberFormat="1" applyFont="1" applyFill="1" applyBorder="1" applyAlignment="1">
      <alignment horizontal="left" vertical="center" wrapText="1"/>
    </xf>
    <xf numFmtId="0" fontId="15" fillId="3" borderId="46" xfId="1" applyNumberFormat="1" applyFont="1" applyFill="1" applyBorder="1" applyAlignment="1">
      <alignment horizontal="left" vertical="center" wrapText="1"/>
    </xf>
    <xf numFmtId="0" fontId="15" fillId="3" borderId="37" xfId="1" applyNumberFormat="1" applyFont="1" applyFill="1" applyBorder="1" applyAlignment="1">
      <alignment horizontal="left" vertical="center" wrapText="1"/>
    </xf>
    <xf numFmtId="0" fontId="15" fillId="3" borderId="47" xfId="1" applyNumberFormat="1" applyFont="1" applyFill="1" applyBorder="1" applyAlignment="1">
      <alignment horizontal="left" vertical="center" wrapText="1"/>
    </xf>
    <xf numFmtId="0" fontId="13" fillId="0" borderId="74" xfId="1" applyNumberFormat="1" applyFont="1" applyFill="1" applyBorder="1" applyAlignment="1">
      <alignment horizontal="center" vertical="center" wrapText="1"/>
    </xf>
    <xf numFmtId="0" fontId="13" fillId="0" borderId="32" xfId="1" applyNumberFormat="1" applyFont="1" applyFill="1" applyBorder="1" applyAlignment="1">
      <alignment horizontal="center" vertical="center" wrapText="1"/>
    </xf>
    <xf numFmtId="0" fontId="13" fillId="0" borderId="19" xfId="1" applyNumberFormat="1" applyFont="1" applyFill="1" applyBorder="1" applyAlignment="1">
      <alignment horizontal="center" vertical="center" wrapText="1"/>
    </xf>
    <xf numFmtId="0" fontId="13" fillId="0" borderId="75" xfId="1" applyNumberFormat="1" applyFont="1" applyFill="1" applyBorder="1" applyAlignment="1">
      <alignment horizontal="center" vertical="center" wrapText="1"/>
    </xf>
    <xf numFmtId="0" fontId="13" fillId="0" borderId="76" xfId="1" applyNumberFormat="1" applyFont="1" applyFill="1" applyBorder="1" applyAlignment="1">
      <alignment horizontal="center" vertical="center" wrapText="1"/>
    </xf>
    <xf numFmtId="0" fontId="13" fillId="0" borderId="78" xfId="1" applyNumberFormat="1" applyFont="1" applyFill="1" applyBorder="1" applyAlignment="1">
      <alignment horizontal="center" vertical="center" wrapText="1"/>
    </xf>
    <xf numFmtId="0" fontId="13" fillId="3" borderId="74" xfId="1" applyNumberFormat="1" applyFont="1" applyFill="1" applyBorder="1" applyAlignment="1">
      <alignment horizontal="center" vertical="center" wrapText="1"/>
    </xf>
    <xf numFmtId="0" fontId="13" fillId="3" borderId="32" xfId="1" applyNumberFormat="1" applyFont="1" applyFill="1" applyBorder="1" applyAlignment="1">
      <alignment horizontal="center" vertical="center" wrapText="1"/>
    </xf>
    <xf numFmtId="0" fontId="13" fillId="3" borderId="19" xfId="1" applyNumberFormat="1" applyFont="1" applyFill="1" applyBorder="1" applyAlignment="1">
      <alignment horizontal="center" vertical="center" wrapText="1"/>
    </xf>
    <xf numFmtId="0" fontId="13" fillId="3" borderId="75" xfId="1" applyNumberFormat="1" applyFont="1" applyFill="1" applyBorder="1" applyAlignment="1">
      <alignment horizontal="center" vertical="center" wrapText="1"/>
    </xf>
    <xf numFmtId="0" fontId="13" fillId="3" borderId="76" xfId="1" applyNumberFormat="1" applyFont="1" applyFill="1" applyBorder="1" applyAlignment="1">
      <alignment horizontal="center" vertical="center" wrapText="1"/>
    </xf>
    <xf numFmtId="0" fontId="13" fillId="3" borderId="78" xfId="1" applyNumberFormat="1" applyFont="1" applyFill="1" applyBorder="1" applyAlignment="1">
      <alignment horizontal="center" vertical="center" wrapText="1"/>
    </xf>
    <xf numFmtId="0" fontId="10" fillId="5" borderId="117" xfId="0" applyFont="1" applyFill="1" applyBorder="1" applyAlignment="1">
      <alignment horizontal="center" vertical="center" wrapText="1"/>
    </xf>
    <xf numFmtId="0" fontId="10" fillId="5" borderId="77" xfId="0" applyFont="1" applyFill="1" applyBorder="1" applyAlignment="1">
      <alignment horizontal="center" vertical="center" wrapText="1"/>
    </xf>
    <xf numFmtId="0" fontId="10" fillId="5" borderId="78" xfId="0" applyFont="1" applyFill="1" applyBorder="1" applyAlignment="1">
      <alignment horizontal="center" vertical="center" wrapText="1"/>
    </xf>
    <xf numFmtId="0" fontId="13" fillId="0" borderId="27" xfId="1" applyNumberFormat="1" applyFont="1" applyFill="1" applyBorder="1" applyAlignment="1">
      <alignment horizontal="center" vertical="center" wrapText="1"/>
    </xf>
    <xf numFmtId="0" fontId="13" fillId="0" borderId="34" xfId="1" applyNumberFormat="1" applyFont="1" applyFill="1" applyBorder="1" applyAlignment="1">
      <alignment horizontal="center" vertical="center" wrapText="1"/>
    </xf>
    <xf numFmtId="0" fontId="13" fillId="0" borderId="33" xfId="1" applyNumberFormat="1" applyFont="1" applyFill="1" applyBorder="1" applyAlignment="1">
      <alignment horizontal="center" vertical="center" wrapText="1"/>
    </xf>
    <xf numFmtId="0" fontId="13" fillId="0" borderId="26" xfId="1" applyNumberFormat="1" applyFont="1" applyFill="1" applyBorder="1" applyAlignment="1">
      <alignment horizontal="center" vertical="center" wrapText="1"/>
    </xf>
    <xf numFmtId="0" fontId="13" fillId="0" borderId="46" xfId="1" applyNumberFormat="1" applyFont="1" applyFill="1" applyBorder="1" applyAlignment="1">
      <alignment horizontal="center" vertical="center" wrapText="1"/>
    </xf>
    <xf numFmtId="0" fontId="13" fillId="0" borderId="47" xfId="1" applyNumberFormat="1" applyFont="1" applyFill="1" applyBorder="1" applyAlignment="1">
      <alignment horizontal="center" vertical="center" wrapText="1"/>
    </xf>
    <xf numFmtId="164" fontId="15" fillId="3" borderId="27" xfId="1" applyFont="1" applyFill="1" applyBorder="1" applyAlignment="1">
      <alignment horizontal="left" vertical="center" wrapText="1"/>
    </xf>
    <xf numFmtId="164" fontId="15" fillId="3" borderId="28" xfId="1" applyFont="1" applyFill="1" applyBorder="1" applyAlignment="1">
      <alignment horizontal="left" vertical="center" wrapText="1"/>
    </xf>
    <xf numFmtId="164" fontId="15" fillId="3" borderId="34" xfId="1" applyFont="1" applyFill="1" applyBorder="1" applyAlignment="1">
      <alignment horizontal="left" vertical="center" wrapText="1"/>
    </xf>
    <xf numFmtId="164" fontId="15" fillId="3" borderId="33" xfId="1" applyFont="1" applyFill="1" applyBorder="1" applyAlignment="1">
      <alignment horizontal="left" vertical="center" wrapText="1"/>
    </xf>
    <xf numFmtId="164" fontId="15" fillId="3" borderId="23" xfId="1" applyFont="1" applyFill="1" applyBorder="1" applyAlignment="1">
      <alignment horizontal="left" vertical="center" wrapText="1"/>
    </xf>
    <xf numFmtId="164" fontId="15" fillId="3" borderId="26" xfId="1" applyFont="1" applyFill="1" applyBorder="1" applyAlignment="1">
      <alignment horizontal="left" vertical="center" wrapText="1"/>
    </xf>
    <xf numFmtId="164" fontId="15" fillId="3" borderId="46" xfId="1" applyFont="1" applyFill="1" applyBorder="1" applyAlignment="1">
      <alignment horizontal="left" vertical="center" wrapText="1"/>
    </xf>
    <xf numFmtId="164" fontId="15" fillId="3" borderId="37" xfId="1" applyFont="1" applyFill="1" applyBorder="1" applyAlignment="1">
      <alignment horizontal="left" vertical="center" wrapText="1"/>
    </xf>
    <xf numFmtId="164" fontId="15" fillId="3" borderId="47" xfId="1"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0" xfId="0" applyFont="1" applyFill="1" applyBorder="1" applyAlignment="1">
      <alignment horizontal="left" vertical="center" wrapText="1"/>
    </xf>
    <xf numFmtId="0" fontId="29" fillId="0" borderId="9" xfId="0" applyFont="1" applyFill="1" applyBorder="1" applyAlignment="1">
      <alignment horizontal="left" vertical="center" wrapText="1"/>
    </xf>
    <xf numFmtId="0" fontId="29" fillId="0" borderId="10" xfId="0" applyFont="1" applyFill="1" applyBorder="1" applyAlignment="1">
      <alignment horizontal="left" vertical="center" wrapText="1"/>
    </xf>
    <xf numFmtId="0" fontId="29" fillId="0" borderId="18" xfId="0" applyFont="1" applyFill="1" applyBorder="1" applyAlignment="1">
      <alignment horizontal="left" vertical="center" wrapText="1"/>
    </xf>
    <xf numFmtId="0" fontId="38" fillId="0" borderId="61" xfId="0" applyFont="1" applyBorder="1" applyAlignment="1">
      <alignment vertical="center" wrapText="1"/>
    </xf>
    <xf numFmtId="0" fontId="38" fillId="0" borderId="62" xfId="0" applyFont="1" applyBorder="1" applyAlignment="1">
      <alignment vertical="center" wrapText="1"/>
    </xf>
    <xf numFmtId="0" fontId="38" fillId="0" borderId="63" xfId="0" applyFont="1" applyBorder="1" applyAlignment="1">
      <alignment vertical="center" wrapText="1"/>
    </xf>
    <xf numFmtId="0" fontId="35" fillId="0" borderId="95" xfId="6" quotePrefix="1" applyFont="1" applyBorder="1" applyAlignment="1">
      <alignment horizontal="center" vertical="center" wrapText="1"/>
    </xf>
    <xf numFmtId="0" fontId="35" fillId="0" borderId="101" xfId="6" quotePrefix="1" applyFont="1" applyBorder="1" applyAlignment="1">
      <alignment horizontal="center" vertical="center" wrapText="1"/>
    </xf>
    <xf numFmtId="0" fontId="36" fillId="0" borderId="95" xfId="6" quotePrefix="1" applyFont="1" applyBorder="1" applyAlignment="1">
      <alignment horizontal="center" vertical="center" wrapText="1"/>
    </xf>
    <xf numFmtId="0" fontId="36" fillId="0" borderId="101" xfId="6" quotePrefix="1" applyFont="1" applyBorder="1" applyAlignment="1">
      <alignment horizontal="center" vertical="center" wrapText="1"/>
    </xf>
    <xf numFmtId="0" fontId="36" fillId="0" borderId="96" xfId="6" quotePrefix="1" applyFont="1" applyBorder="1" applyAlignment="1">
      <alignment horizontal="center" vertical="center" wrapText="1"/>
    </xf>
    <xf numFmtId="0" fontId="36" fillId="0" borderId="97" xfId="6" applyFont="1" applyBorder="1" applyAlignment="1">
      <alignment horizontal="center" vertical="center" wrapText="1"/>
    </xf>
    <xf numFmtId="0" fontId="36" fillId="0" borderId="102" xfId="6" quotePrefix="1" applyFont="1" applyBorder="1" applyAlignment="1">
      <alignment horizontal="center" vertical="center" wrapText="1"/>
    </xf>
    <xf numFmtId="0" fontId="36" fillId="0" borderId="103" xfId="6" applyFont="1" applyBorder="1" applyAlignment="1">
      <alignment horizontal="center" vertical="center" wrapText="1"/>
    </xf>
    <xf numFmtId="0" fontId="36" fillId="0" borderId="98" xfId="6" applyFont="1" applyBorder="1" applyAlignment="1">
      <alignment horizontal="center" vertical="center" wrapText="1"/>
    </xf>
    <xf numFmtId="0" fontId="36" fillId="0" borderId="0" xfId="6" applyFont="1" applyBorder="1" applyAlignment="1">
      <alignment horizontal="center" vertical="center" wrapText="1"/>
    </xf>
    <xf numFmtId="0" fontId="15" fillId="0" borderId="88" xfId="0" applyFont="1" applyBorder="1" applyAlignment="1">
      <alignment horizontal="left" vertical="center" wrapText="1"/>
    </xf>
    <xf numFmtId="0" fontId="15" fillId="0" borderId="89" xfId="0" applyFont="1" applyBorder="1" applyAlignment="1">
      <alignment horizontal="left" vertical="center"/>
    </xf>
    <xf numFmtId="0" fontId="15" fillId="0" borderId="90" xfId="0" applyFont="1" applyBorder="1" applyAlignment="1">
      <alignment horizontal="left" vertical="center"/>
    </xf>
    <xf numFmtId="0" fontId="9" fillId="0" borderId="95" xfId="0" applyFont="1" applyBorder="1" applyAlignment="1">
      <alignment horizontal="center" vertical="center" wrapText="1"/>
    </xf>
    <xf numFmtId="0" fontId="9" fillId="0" borderId="101" xfId="0" applyFont="1" applyBorder="1" applyAlignment="1">
      <alignment horizontal="center" vertical="center" wrapText="1"/>
    </xf>
    <xf numFmtId="0" fontId="4" fillId="5" borderId="83" xfId="0" applyFont="1" applyFill="1" applyBorder="1" applyAlignment="1">
      <alignment horizontal="center" vertical="center" wrapText="1"/>
    </xf>
    <xf numFmtId="0" fontId="4" fillId="5" borderId="84" xfId="0" applyFont="1" applyFill="1" applyBorder="1" applyAlignment="1">
      <alignment horizontal="center" vertical="center" wrapText="1"/>
    </xf>
    <xf numFmtId="0" fontId="4" fillId="5" borderId="85" xfId="0" applyFont="1" applyFill="1" applyBorder="1" applyAlignment="1">
      <alignment horizontal="center" vertical="center" wrapText="1"/>
    </xf>
    <xf numFmtId="0" fontId="4" fillId="5" borderId="86" xfId="0" applyFont="1" applyFill="1" applyBorder="1" applyAlignment="1">
      <alignment horizontal="center" vertical="center" wrapText="1"/>
    </xf>
    <xf numFmtId="0" fontId="4" fillId="5" borderId="87" xfId="0" applyFont="1" applyFill="1" applyBorder="1" applyAlignment="1">
      <alignment horizontal="center" vertical="center" wrapText="1"/>
    </xf>
    <xf numFmtId="0" fontId="4" fillId="5" borderId="88" xfId="0" applyFont="1" applyFill="1" applyBorder="1" applyAlignment="1">
      <alignment horizontal="center" vertical="center" wrapText="1"/>
    </xf>
    <xf numFmtId="0" fontId="4" fillId="5" borderId="89" xfId="0" applyFont="1" applyFill="1" applyBorder="1" applyAlignment="1">
      <alignment horizontal="center" vertical="center" wrapText="1"/>
    </xf>
    <xf numFmtId="0" fontId="4" fillId="5" borderId="90" xfId="0" applyFont="1" applyFill="1" applyBorder="1" applyAlignment="1">
      <alignment horizontal="center" vertical="center" wrapText="1"/>
    </xf>
    <xf numFmtId="0" fontId="4" fillId="5" borderId="91" xfId="0" applyFont="1" applyFill="1" applyBorder="1" applyAlignment="1">
      <alignment horizontal="center" vertical="center" wrapText="1"/>
    </xf>
    <xf numFmtId="0" fontId="4" fillId="5" borderId="92" xfId="0" applyFont="1" applyFill="1" applyBorder="1" applyAlignment="1">
      <alignment horizontal="center" vertical="center" wrapText="1"/>
    </xf>
    <xf numFmtId="0" fontId="4" fillId="5" borderId="93" xfId="0" applyFont="1" applyFill="1" applyBorder="1" applyAlignment="1">
      <alignment horizontal="center" vertical="center" wrapText="1"/>
    </xf>
    <xf numFmtId="0" fontId="0" fillId="0" borderId="74" xfId="0" applyBorder="1" applyAlignment="1">
      <alignment horizontal="center"/>
    </xf>
    <xf numFmtId="0" fontId="0" fillId="0" borderId="76" xfId="0" applyBorder="1" applyAlignment="1">
      <alignment horizontal="center"/>
    </xf>
    <xf numFmtId="0" fontId="17" fillId="0" borderId="74"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8" xfId="0" applyFont="1" applyBorder="1" applyAlignment="1">
      <alignment horizontal="center" vertical="center" wrapText="1"/>
    </xf>
    <xf numFmtId="0" fontId="5" fillId="0" borderId="21" xfId="0" applyFont="1" applyBorder="1" applyAlignment="1">
      <alignment horizontal="center" vertical="center"/>
    </xf>
    <xf numFmtId="0" fontId="5" fillId="0" borderId="41" xfId="0" applyFont="1" applyBorder="1" applyAlignment="1">
      <alignment horizontal="center" vertical="center"/>
    </xf>
    <xf numFmtId="0" fontId="5" fillId="0" borderId="22" xfId="0" applyFont="1" applyBorder="1" applyAlignment="1">
      <alignment horizontal="center" vertical="center"/>
    </xf>
    <xf numFmtId="0" fontId="18" fillId="2" borderId="21" xfId="0" applyFont="1" applyFill="1" applyBorder="1" applyAlignment="1">
      <alignment horizontal="center" vertical="center" wrapText="1"/>
    </xf>
    <xf numFmtId="0" fontId="18" fillId="2" borderId="22"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8" fillId="2" borderId="25" xfId="0" applyFont="1" applyFill="1" applyBorder="1" applyAlignment="1">
      <alignment horizontal="center" vertical="center" wrapText="1"/>
    </xf>
    <xf numFmtId="17" fontId="6" fillId="3" borderId="21" xfId="0" applyNumberFormat="1" applyFont="1" applyFill="1" applyBorder="1" applyAlignment="1">
      <alignment horizontal="center" vertical="center" wrapText="1"/>
    </xf>
    <xf numFmtId="17" fontId="6" fillId="3" borderId="41" xfId="0" applyNumberFormat="1" applyFont="1" applyFill="1" applyBorder="1" applyAlignment="1">
      <alignment horizontal="center" vertical="center" wrapText="1"/>
    </xf>
    <xf numFmtId="17" fontId="6" fillId="3" borderId="22" xfId="0" applyNumberFormat="1" applyFont="1" applyFill="1" applyBorder="1" applyAlignment="1">
      <alignment horizontal="center" vertical="center" wrapText="1"/>
    </xf>
    <xf numFmtId="0" fontId="35" fillId="0" borderId="101" xfId="6" applyFont="1" applyBorder="1" applyAlignment="1">
      <alignment horizontal="center" vertical="center" wrapText="1"/>
    </xf>
    <xf numFmtId="0" fontId="36" fillId="0" borderId="101" xfId="6" applyFont="1" applyBorder="1" applyAlignment="1">
      <alignment horizontal="center" vertical="center" wrapText="1"/>
    </xf>
    <xf numFmtId="0" fontId="36" fillId="0" borderId="102" xfId="6" applyFont="1" applyBorder="1" applyAlignment="1">
      <alignment horizontal="center" vertical="center" wrapText="1"/>
    </xf>
    <xf numFmtId="0" fontId="20" fillId="0" borderId="111" xfId="0" applyFont="1" applyFill="1" applyBorder="1" applyAlignment="1">
      <alignment horizontal="center" vertical="center"/>
    </xf>
    <xf numFmtId="0" fontId="20" fillId="0" borderId="112" xfId="0" applyFont="1" applyFill="1" applyBorder="1" applyAlignment="1">
      <alignment horizontal="center" vertical="center"/>
    </xf>
    <xf numFmtId="0" fontId="20" fillId="0" borderId="113" xfId="0" applyFont="1" applyFill="1" applyBorder="1" applyAlignment="1">
      <alignment horizontal="center" vertical="center"/>
    </xf>
    <xf numFmtId="0" fontId="13" fillId="0" borderId="111" xfId="0" applyFont="1" applyBorder="1" applyAlignment="1">
      <alignment horizontal="center" vertical="center" wrapText="1"/>
    </xf>
    <xf numFmtId="0" fontId="13" fillId="0" borderId="112" xfId="0" applyFont="1" applyBorder="1" applyAlignment="1">
      <alignment horizontal="center" vertical="center" wrapText="1"/>
    </xf>
    <xf numFmtId="0" fontId="13" fillId="0" borderId="116" xfId="0" applyFont="1" applyBorder="1" applyAlignment="1">
      <alignment horizontal="center" vertical="center" wrapText="1"/>
    </xf>
    <xf numFmtId="0" fontId="18" fillId="5" borderId="106" xfId="0" applyFont="1" applyFill="1" applyBorder="1" applyAlignment="1">
      <alignment horizontal="justify" vertical="center" wrapText="1"/>
    </xf>
    <xf numFmtId="0" fontId="18" fillId="5" borderId="107" xfId="0" applyFont="1" applyFill="1" applyBorder="1" applyAlignment="1">
      <alignment horizontal="justify" vertical="center" wrapText="1"/>
    </xf>
    <xf numFmtId="0" fontId="18" fillId="5" borderId="108" xfId="0" applyFont="1" applyFill="1" applyBorder="1" applyAlignment="1">
      <alignment horizontal="justify" vertical="center" wrapText="1"/>
    </xf>
    <xf numFmtId="0" fontId="18" fillId="5" borderId="109" xfId="0" applyFont="1" applyFill="1" applyBorder="1" applyAlignment="1">
      <alignment horizontal="justify" vertical="center" wrapText="1"/>
    </xf>
    <xf numFmtId="0" fontId="18" fillId="5" borderId="0" xfId="0" applyFont="1" applyFill="1" applyBorder="1" applyAlignment="1">
      <alignment horizontal="justify" vertical="center" wrapText="1"/>
    </xf>
    <xf numFmtId="0" fontId="18" fillId="5" borderId="110" xfId="0" applyFont="1" applyFill="1" applyBorder="1" applyAlignment="1">
      <alignment horizontal="justify" vertical="center" wrapText="1"/>
    </xf>
    <xf numFmtId="0" fontId="18" fillId="5" borderId="106" xfId="0" applyFont="1" applyFill="1" applyBorder="1" applyAlignment="1">
      <alignment horizontal="center" vertical="center" wrapText="1"/>
    </xf>
    <xf numFmtId="0" fontId="18" fillId="5" borderId="108" xfId="0" applyFont="1" applyFill="1" applyBorder="1" applyAlignment="1">
      <alignment horizontal="center" vertical="center" wrapText="1"/>
    </xf>
    <xf numFmtId="0" fontId="18" fillId="5" borderId="107" xfId="0" applyFont="1" applyFill="1" applyBorder="1" applyAlignment="1">
      <alignment horizontal="center" vertical="center" wrapText="1"/>
    </xf>
    <xf numFmtId="0" fontId="15" fillId="0" borderId="89" xfId="0" applyFont="1" applyBorder="1" applyAlignment="1">
      <alignment horizontal="left" vertical="center" wrapText="1"/>
    </xf>
    <xf numFmtId="0" fontId="15" fillId="0" borderId="90" xfId="0" applyFont="1" applyBorder="1" applyAlignment="1">
      <alignment horizontal="left" vertical="center" wrapText="1"/>
    </xf>
    <xf numFmtId="0" fontId="15" fillId="0" borderId="91" xfId="0" applyFont="1" applyBorder="1" applyAlignment="1">
      <alignment horizontal="left" vertical="center" wrapText="1"/>
    </xf>
    <xf numFmtId="0" fontId="15" fillId="0" borderId="92" xfId="0" applyFont="1" applyBorder="1" applyAlignment="1">
      <alignment horizontal="left" vertical="center" wrapText="1"/>
    </xf>
    <xf numFmtId="0" fontId="15" fillId="0" borderId="104" xfId="0" applyFont="1" applyBorder="1" applyAlignment="1">
      <alignment horizontal="left" vertical="center" wrapText="1"/>
    </xf>
    <xf numFmtId="0" fontId="15" fillId="0" borderId="105" xfId="0" applyFont="1" applyBorder="1" applyAlignment="1">
      <alignment horizontal="left" vertical="center" wrapText="1"/>
    </xf>
    <xf numFmtId="0" fontId="15" fillId="0" borderId="100" xfId="0" applyFont="1" applyBorder="1" applyAlignment="1">
      <alignment horizontal="left" vertical="center" wrapText="1"/>
    </xf>
    <xf numFmtId="0" fontId="15" fillId="0" borderId="94" xfId="0" applyFont="1" applyBorder="1" applyAlignment="1">
      <alignment horizontal="left" vertical="center" wrapText="1"/>
    </xf>
    <xf numFmtId="0" fontId="36" fillId="0" borderId="118" xfId="6" applyFont="1" applyBorder="1" applyAlignment="1">
      <alignment horizontal="center" vertical="center" wrapText="1"/>
    </xf>
    <xf numFmtId="0" fontId="36" fillId="0" borderId="119" xfId="6" applyFont="1" applyBorder="1" applyAlignment="1">
      <alignment horizontal="center" vertical="center" wrapText="1"/>
    </xf>
    <xf numFmtId="0" fontId="36" fillId="0" borderId="120" xfId="6" applyFont="1" applyBorder="1" applyAlignment="1">
      <alignment horizontal="center" vertical="center" wrapText="1"/>
    </xf>
    <xf numFmtId="0" fontId="36" fillId="0" borderId="86" xfId="6" applyFont="1" applyBorder="1" applyAlignment="1">
      <alignment horizontal="center" vertical="center" wrapText="1"/>
    </xf>
    <xf numFmtId="0" fontId="36" fillId="0" borderId="87" xfId="6" applyFont="1" applyBorder="1" applyAlignment="1">
      <alignment horizontal="center" vertical="center" wrapText="1"/>
    </xf>
    <xf numFmtId="0" fontId="15" fillId="0" borderId="93" xfId="0" applyFont="1" applyBorder="1" applyAlignment="1">
      <alignment horizontal="left" vertical="center" wrapText="1"/>
    </xf>
    <xf numFmtId="0" fontId="8" fillId="0" borderId="9"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10" fillId="5" borderId="32" xfId="0" applyFont="1" applyFill="1" applyBorder="1" applyAlignment="1">
      <alignment horizontal="center" vertical="center" wrapText="1"/>
    </xf>
    <xf numFmtId="0" fontId="13" fillId="3" borderId="45" xfId="1" applyNumberFormat="1" applyFont="1" applyFill="1" applyBorder="1" applyAlignment="1">
      <alignment horizontal="center" vertical="center" wrapText="1"/>
    </xf>
    <xf numFmtId="0" fontId="13" fillId="3" borderId="39" xfId="1" applyNumberFormat="1" applyFont="1" applyFill="1" applyBorder="1" applyAlignment="1">
      <alignment horizontal="center" vertical="center" wrapText="1"/>
    </xf>
    <xf numFmtId="0" fontId="13" fillId="3" borderId="38" xfId="1" applyNumberFormat="1" applyFont="1" applyFill="1" applyBorder="1" applyAlignment="1">
      <alignment horizontal="center" vertical="center" wrapText="1"/>
    </xf>
    <xf numFmtId="0" fontId="13" fillId="3" borderId="21" xfId="1" applyNumberFormat="1" applyFont="1" applyFill="1" applyBorder="1" applyAlignment="1">
      <alignment horizontal="center" vertical="center" wrapText="1"/>
    </xf>
    <xf numFmtId="0" fontId="13" fillId="3" borderId="65" xfId="1" applyNumberFormat="1" applyFont="1" applyFill="1" applyBorder="1" applyAlignment="1">
      <alignment horizontal="center" vertical="center" wrapText="1"/>
    </xf>
    <xf numFmtId="0" fontId="13" fillId="3" borderId="35" xfId="1" applyNumberFormat="1" applyFont="1" applyFill="1" applyBorder="1" applyAlignment="1">
      <alignment horizontal="center" vertical="center" wrapText="1"/>
    </xf>
    <xf numFmtId="0" fontId="13" fillId="3" borderId="66" xfId="1" applyNumberFormat="1" applyFont="1" applyFill="1" applyBorder="1" applyAlignment="1">
      <alignment horizontal="center" vertical="center" wrapText="1"/>
    </xf>
    <xf numFmtId="0" fontId="10" fillId="5" borderId="61" xfId="0" applyFont="1" applyFill="1" applyBorder="1" applyAlignment="1">
      <alignment horizontal="center" vertical="center" wrapText="1"/>
    </xf>
    <xf numFmtId="0" fontId="10" fillId="5" borderId="62" xfId="0" applyFont="1" applyFill="1" applyBorder="1" applyAlignment="1">
      <alignment horizontal="center" vertical="center" wrapText="1"/>
    </xf>
    <xf numFmtId="0" fontId="10" fillId="5" borderId="63" xfId="0" applyFont="1" applyFill="1" applyBorder="1" applyAlignment="1">
      <alignment horizontal="center" vertical="center" wrapText="1"/>
    </xf>
    <xf numFmtId="0" fontId="10" fillId="5" borderId="11" xfId="0" applyFont="1" applyFill="1" applyBorder="1" applyAlignment="1">
      <alignment horizontal="center" vertical="center" wrapText="1"/>
    </xf>
    <xf numFmtId="164" fontId="13" fillId="3" borderId="48" xfId="1" applyFont="1" applyFill="1" applyBorder="1" applyAlignment="1">
      <alignment horizontal="left" vertical="center" wrapText="1"/>
    </xf>
    <xf numFmtId="164" fontId="13" fillId="3" borderId="39" xfId="1" applyFont="1" applyFill="1" applyBorder="1" applyAlignment="1">
      <alignment horizontal="left" vertical="center" wrapText="1"/>
    </xf>
    <xf numFmtId="164" fontId="13" fillId="3" borderId="42" xfId="1" applyFont="1" applyFill="1" applyBorder="1" applyAlignment="1">
      <alignment horizontal="left" vertical="center" wrapText="1"/>
    </xf>
    <xf numFmtId="164" fontId="13" fillId="3" borderId="22" xfId="1" applyFont="1" applyFill="1" applyBorder="1" applyAlignment="1">
      <alignment horizontal="left" vertical="center" wrapText="1"/>
    </xf>
    <xf numFmtId="164" fontId="13" fillId="3" borderId="23" xfId="1" applyFont="1" applyFill="1" applyBorder="1" applyAlignment="1">
      <alignment horizontal="left" vertical="center" wrapText="1"/>
    </xf>
    <xf numFmtId="164" fontId="13" fillId="3" borderId="26" xfId="1" applyFont="1" applyFill="1" applyBorder="1" applyAlignment="1">
      <alignment horizontal="left" vertical="center" wrapText="1"/>
    </xf>
    <xf numFmtId="164" fontId="13" fillId="3" borderId="68" xfId="1" applyFont="1" applyFill="1" applyBorder="1" applyAlignment="1">
      <alignment horizontal="left" vertical="center" wrapText="1"/>
    </xf>
    <xf numFmtId="164" fontId="13" fillId="3" borderId="35" xfId="1" applyFont="1" applyFill="1" applyBorder="1" applyAlignment="1">
      <alignment horizontal="left" vertical="center" wrapText="1"/>
    </xf>
    <xf numFmtId="164" fontId="13" fillId="3" borderId="57" xfId="1" applyFont="1" applyFill="1" applyBorder="1" applyAlignment="1">
      <alignment horizontal="left" vertical="center" wrapText="1"/>
    </xf>
    <xf numFmtId="164" fontId="13" fillId="3" borderId="27" xfId="1" applyFont="1" applyFill="1" applyBorder="1" applyAlignment="1">
      <alignment horizontal="left" vertical="center" wrapText="1"/>
    </xf>
    <xf numFmtId="164" fontId="13" fillId="3" borderId="28" xfId="1" applyFont="1" applyFill="1" applyBorder="1" applyAlignment="1">
      <alignment horizontal="left" vertical="center" wrapText="1"/>
    </xf>
    <xf numFmtId="164" fontId="13" fillId="3" borderId="34" xfId="1" applyFont="1" applyFill="1" applyBorder="1" applyAlignment="1">
      <alignment horizontal="left" vertical="center" wrapText="1"/>
    </xf>
    <xf numFmtId="164" fontId="13" fillId="3" borderId="33" xfId="1" applyFont="1" applyFill="1" applyBorder="1" applyAlignment="1">
      <alignment horizontal="left" vertical="center" wrapText="1"/>
    </xf>
    <xf numFmtId="164" fontId="13" fillId="3" borderId="46" xfId="1" applyFont="1" applyFill="1" applyBorder="1" applyAlignment="1">
      <alignment horizontal="left" vertical="center" wrapText="1"/>
    </xf>
    <xf numFmtId="164" fontId="13" fillId="3" borderId="37" xfId="1" applyFont="1" applyFill="1" applyBorder="1" applyAlignment="1">
      <alignment horizontal="left" vertical="center" wrapText="1"/>
    </xf>
    <xf numFmtId="164" fontId="13" fillId="3" borderId="47" xfId="1" applyFont="1" applyFill="1" applyBorder="1" applyAlignment="1">
      <alignment horizontal="left" vertical="center" wrapText="1"/>
    </xf>
    <xf numFmtId="0" fontId="13" fillId="3" borderId="48" xfId="1" applyNumberFormat="1" applyFont="1" applyFill="1" applyBorder="1" applyAlignment="1">
      <alignment horizontal="center" vertical="center" wrapText="1"/>
    </xf>
    <xf numFmtId="0" fontId="13" fillId="3" borderId="22" xfId="1" applyNumberFormat="1" applyFont="1" applyFill="1" applyBorder="1" applyAlignment="1">
      <alignment horizontal="center" vertical="center" wrapText="1"/>
    </xf>
    <xf numFmtId="0" fontId="13" fillId="3" borderId="60" xfId="1" applyNumberFormat="1" applyFont="1" applyFill="1" applyBorder="1" applyAlignment="1">
      <alignment horizontal="center" vertical="center" wrapText="1"/>
    </xf>
    <xf numFmtId="0" fontId="13" fillId="3" borderId="69" xfId="1" applyNumberFormat="1" applyFont="1" applyFill="1" applyBorder="1" applyAlignment="1">
      <alignment horizontal="center" vertical="center" wrapText="1"/>
    </xf>
    <xf numFmtId="166" fontId="12" fillId="6" borderId="52" xfId="2" applyNumberFormat="1" applyFont="1" applyFill="1" applyBorder="1" applyAlignment="1">
      <alignment horizontal="center" vertical="center" wrapText="1"/>
    </xf>
    <xf numFmtId="166" fontId="12" fillId="6" borderId="67" xfId="2" applyNumberFormat="1" applyFont="1" applyFill="1" applyBorder="1" applyAlignment="1">
      <alignment horizontal="center" vertical="center" wrapText="1"/>
    </xf>
    <xf numFmtId="164" fontId="9" fillId="3" borderId="48" xfId="1" applyFont="1" applyFill="1" applyBorder="1" applyAlignment="1">
      <alignment horizontal="left" vertical="center" wrapText="1"/>
    </xf>
    <xf numFmtId="164" fontId="9" fillId="3" borderId="39" xfId="1" applyFont="1" applyFill="1" applyBorder="1" applyAlignment="1">
      <alignment horizontal="left" vertical="center" wrapText="1"/>
    </xf>
    <xf numFmtId="164" fontId="9" fillId="3" borderId="42" xfId="1" applyFont="1" applyFill="1" applyBorder="1" applyAlignment="1">
      <alignment horizontal="left" vertical="center" wrapText="1"/>
    </xf>
    <xf numFmtId="164" fontId="9" fillId="3" borderId="22" xfId="1" applyFont="1" applyFill="1" applyBorder="1" applyAlignment="1">
      <alignment horizontal="left" vertical="center" wrapText="1"/>
    </xf>
    <xf numFmtId="164" fontId="9" fillId="3" borderId="23" xfId="1" applyFont="1" applyFill="1" applyBorder="1" applyAlignment="1">
      <alignment horizontal="left" vertical="center" wrapText="1"/>
    </xf>
    <xf numFmtId="164" fontId="9" fillId="3" borderId="26" xfId="1" applyFont="1" applyFill="1" applyBorder="1" applyAlignment="1">
      <alignment horizontal="left" vertical="center" wrapText="1"/>
    </xf>
    <xf numFmtId="164" fontId="9" fillId="3" borderId="68" xfId="1" applyFont="1" applyFill="1" applyBorder="1" applyAlignment="1">
      <alignment horizontal="left" vertical="center" wrapText="1"/>
    </xf>
    <xf numFmtId="164" fontId="9" fillId="3" borderId="35" xfId="1" applyFont="1" applyFill="1" applyBorder="1" applyAlignment="1">
      <alignment horizontal="left" vertical="center" wrapText="1"/>
    </xf>
    <xf numFmtId="164" fontId="9" fillId="3" borderId="57" xfId="1" applyFont="1" applyFill="1" applyBorder="1" applyAlignment="1">
      <alignment horizontal="left" vertical="center" wrapText="1"/>
    </xf>
    <xf numFmtId="164" fontId="9" fillId="3" borderId="27" xfId="1" applyFont="1" applyFill="1" applyBorder="1" applyAlignment="1">
      <alignment horizontal="left" vertical="center" wrapText="1"/>
    </xf>
    <xf numFmtId="164" fontId="9" fillId="3" borderId="28" xfId="1" applyFont="1" applyFill="1" applyBorder="1" applyAlignment="1">
      <alignment horizontal="left" vertical="center" wrapText="1"/>
    </xf>
    <xf numFmtId="164" fontId="9" fillId="3" borderId="34" xfId="1" applyFont="1" applyFill="1" applyBorder="1" applyAlignment="1">
      <alignment horizontal="left" vertical="center" wrapText="1"/>
    </xf>
    <xf numFmtId="164" fontId="9" fillId="3" borderId="33" xfId="1" applyFont="1" applyFill="1" applyBorder="1" applyAlignment="1">
      <alignment horizontal="left" vertical="center" wrapText="1"/>
    </xf>
    <xf numFmtId="164" fontId="9" fillId="3" borderId="46" xfId="1" applyFont="1" applyFill="1" applyBorder="1" applyAlignment="1">
      <alignment horizontal="left" vertical="center" wrapText="1"/>
    </xf>
    <xf numFmtId="164" fontId="9" fillId="3" borderId="37" xfId="1" applyFont="1" applyFill="1" applyBorder="1" applyAlignment="1">
      <alignment horizontal="left" vertical="center" wrapText="1"/>
    </xf>
    <xf numFmtId="164" fontId="9" fillId="3" borderId="47" xfId="1" applyFont="1" applyFill="1" applyBorder="1" applyAlignment="1">
      <alignment horizontal="left" vertical="center" wrapText="1"/>
    </xf>
    <xf numFmtId="0" fontId="10" fillId="5" borderId="15" xfId="0" applyFont="1" applyFill="1" applyBorder="1" applyAlignment="1">
      <alignment horizontal="center" vertical="center" wrapText="1"/>
    </xf>
    <xf numFmtId="0" fontId="10" fillId="5" borderId="64" xfId="0" applyFont="1" applyFill="1" applyBorder="1" applyAlignment="1">
      <alignment horizontal="center" vertical="center" wrapText="1"/>
    </xf>
    <xf numFmtId="166" fontId="12" fillId="6" borderId="43" xfId="2" applyNumberFormat="1" applyFont="1" applyFill="1" applyBorder="1" applyAlignment="1">
      <alignment horizontal="center" vertical="center" wrapText="1"/>
    </xf>
    <xf numFmtId="166" fontId="12" fillId="6" borderId="44" xfId="2" applyNumberFormat="1" applyFont="1" applyFill="1" applyBorder="1" applyAlignment="1">
      <alignment horizontal="center" vertical="center" wrapText="1"/>
    </xf>
    <xf numFmtId="0" fontId="10" fillId="5" borderId="70" xfId="0" applyFont="1" applyFill="1" applyBorder="1" applyAlignment="1">
      <alignment horizontal="center" vertical="center" wrapText="1"/>
    </xf>
    <xf numFmtId="0" fontId="10" fillId="5" borderId="71" xfId="0" applyFont="1" applyFill="1" applyBorder="1" applyAlignment="1">
      <alignment horizontal="center" vertical="center" wrapText="1"/>
    </xf>
    <xf numFmtId="0" fontId="10" fillId="5" borderId="72" xfId="0" applyFont="1" applyFill="1" applyBorder="1" applyAlignment="1">
      <alignment horizontal="center" vertical="center" wrapText="1"/>
    </xf>
    <xf numFmtId="164" fontId="9" fillId="3" borderId="74" xfId="1" applyFont="1" applyFill="1" applyBorder="1" applyAlignment="1">
      <alignment horizontal="left" vertical="center" wrapText="1"/>
    </xf>
    <xf numFmtId="164" fontId="9" fillId="3" borderId="31" xfId="1" applyFont="1" applyFill="1" applyBorder="1" applyAlignment="1">
      <alignment horizontal="left" vertical="center" wrapText="1"/>
    </xf>
    <xf numFmtId="164" fontId="9" fillId="3" borderId="32" xfId="1" applyFont="1" applyFill="1" applyBorder="1" applyAlignment="1">
      <alignment horizontal="left" vertical="center" wrapText="1"/>
    </xf>
    <xf numFmtId="164" fontId="9" fillId="3" borderId="19" xfId="1" applyFont="1" applyFill="1" applyBorder="1" applyAlignment="1">
      <alignment horizontal="left" vertical="center" wrapText="1"/>
    </xf>
    <xf numFmtId="164" fontId="9" fillId="3" borderId="0" xfId="1" applyFont="1" applyFill="1" applyBorder="1" applyAlignment="1">
      <alignment horizontal="left" vertical="center" wrapText="1"/>
    </xf>
    <xf numFmtId="164" fontId="9" fillId="3" borderId="75" xfId="1" applyFont="1" applyFill="1" applyBorder="1" applyAlignment="1">
      <alignment horizontal="left" vertical="center" wrapText="1"/>
    </xf>
    <xf numFmtId="164" fontId="9" fillId="3" borderId="76" xfId="1" applyFont="1" applyFill="1" applyBorder="1" applyAlignment="1">
      <alignment horizontal="left" vertical="center" wrapText="1"/>
    </xf>
    <xf numFmtId="164" fontId="9" fillId="3" borderId="77" xfId="1" applyFont="1" applyFill="1" applyBorder="1" applyAlignment="1">
      <alignment horizontal="left" vertical="center" wrapText="1"/>
    </xf>
    <xf numFmtId="164" fontId="9" fillId="3" borderId="78" xfId="1" applyFont="1" applyFill="1" applyBorder="1" applyAlignment="1">
      <alignment horizontal="left" vertical="center" wrapText="1"/>
    </xf>
    <xf numFmtId="166" fontId="12" fillId="6" borderId="28" xfId="2" applyNumberFormat="1" applyFont="1" applyFill="1" applyBorder="1" applyAlignment="1">
      <alignment horizontal="center" vertical="center" wrapText="1"/>
    </xf>
    <xf numFmtId="166" fontId="12" fillId="6" borderId="37" xfId="2" applyNumberFormat="1" applyFont="1" applyFill="1" applyBorder="1" applyAlignment="1">
      <alignment horizontal="center" vertical="center" wrapText="1"/>
    </xf>
    <xf numFmtId="0" fontId="10" fillId="5" borderId="16" xfId="0" applyFont="1" applyFill="1" applyBorder="1" applyAlignment="1">
      <alignment horizontal="center" vertical="center" wrapText="1"/>
    </xf>
    <xf numFmtId="164" fontId="15" fillId="3" borderId="27" xfId="1" applyFont="1" applyFill="1" applyBorder="1" applyAlignment="1">
      <alignment horizontal="center" vertical="center" wrapText="1"/>
    </xf>
    <xf numFmtId="164" fontId="15" fillId="3" borderId="28" xfId="1" applyFont="1" applyFill="1" applyBorder="1" applyAlignment="1">
      <alignment horizontal="center" vertical="center" wrapText="1"/>
    </xf>
    <xf numFmtId="164" fontId="15" fillId="3" borderId="34" xfId="1" applyFont="1" applyFill="1" applyBorder="1" applyAlignment="1">
      <alignment horizontal="center" vertical="center" wrapText="1"/>
    </xf>
    <xf numFmtId="164" fontId="15" fillId="3" borderId="33" xfId="1" applyFont="1" applyFill="1" applyBorder="1" applyAlignment="1">
      <alignment horizontal="center" vertical="center" wrapText="1"/>
    </xf>
    <xf numFmtId="164" fontId="15" fillId="3" borderId="23" xfId="1" applyFont="1" applyFill="1" applyBorder="1" applyAlignment="1">
      <alignment horizontal="center" vertical="center" wrapText="1"/>
    </xf>
    <xf numFmtId="164" fontId="15" fillId="3" borderId="26" xfId="1" applyFont="1" applyFill="1" applyBorder="1" applyAlignment="1">
      <alignment horizontal="center" vertical="center" wrapText="1"/>
    </xf>
    <xf numFmtId="164" fontId="15" fillId="3" borderId="46" xfId="1" applyFont="1" applyFill="1" applyBorder="1" applyAlignment="1">
      <alignment horizontal="center" vertical="center" wrapText="1"/>
    </xf>
    <xf numFmtId="164" fontId="15" fillId="3" borderId="37" xfId="1" applyFont="1" applyFill="1" applyBorder="1" applyAlignment="1">
      <alignment horizontal="center" vertical="center" wrapText="1"/>
    </xf>
    <xf numFmtId="164" fontId="15" fillId="3" borderId="47" xfId="1" applyFont="1" applyFill="1" applyBorder="1" applyAlignment="1">
      <alignment horizontal="center" vertical="center" wrapText="1"/>
    </xf>
    <xf numFmtId="164" fontId="15" fillId="3" borderId="39" xfId="1" applyFont="1" applyFill="1" applyBorder="1" applyAlignment="1">
      <alignment horizontal="center" vertical="center" wrapText="1"/>
    </xf>
    <xf numFmtId="164" fontId="15" fillId="3" borderId="42" xfId="1" applyFont="1" applyFill="1" applyBorder="1" applyAlignment="1">
      <alignment horizontal="center" vertical="center" wrapText="1"/>
    </xf>
    <xf numFmtId="0" fontId="10" fillId="5" borderId="74"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79" xfId="0" applyFont="1" applyFill="1" applyBorder="1" applyAlignment="1">
      <alignment horizontal="center" vertical="center" wrapText="1"/>
    </xf>
    <xf numFmtId="0" fontId="10" fillId="5" borderId="80" xfId="0" applyFont="1" applyFill="1" applyBorder="1" applyAlignment="1">
      <alignment horizontal="center" vertical="center" wrapText="1"/>
    </xf>
    <xf numFmtId="0" fontId="23" fillId="0" borderId="23" xfId="3" applyFont="1" applyBorder="1" applyAlignment="1">
      <alignment horizontal="center" vertical="center" wrapText="1"/>
    </xf>
    <xf numFmtId="0" fontId="23" fillId="0" borderId="39" xfId="3" applyFont="1" applyBorder="1" applyAlignment="1">
      <alignment horizontal="center" vertical="center" wrapText="1"/>
    </xf>
  </cellXfs>
  <cellStyles count="7">
    <cellStyle name="Hipervínculo" xfId="6" builtinId="8"/>
    <cellStyle name="Millares" xfId="5" builtinId="3"/>
    <cellStyle name="Moneda" xfId="1" builtinId="4"/>
    <cellStyle name="Normal" xfId="0" builtinId="0"/>
    <cellStyle name="Normal 2" xfId="3"/>
    <cellStyle name="Porcentaje" xfId="2" builtinId="5"/>
    <cellStyle name="TableStyleLight1" xfId="4"/>
  </cellStyles>
  <dxfs count="159">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000-000002000000}"/>
            </a:ext>
          </a:extLst>
        </xdr:cNvPr>
        <xdr:cNvSpPr txBox="1"/>
      </xdr:nvSpPr>
      <xdr:spPr>
        <a:xfrm>
          <a:off x="762000" y="2771775"/>
          <a:ext cx="923925" cy="2466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000-000003000000}"/>
            </a:ext>
          </a:extLst>
        </xdr:cNvPr>
        <xdr:cNvSpPr txBox="1"/>
      </xdr:nvSpPr>
      <xdr:spPr>
        <a:xfrm>
          <a:off x="787400" y="2762250"/>
          <a:ext cx="275590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000-000005000000}"/>
            </a:ext>
          </a:extLst>
        </xdr:cNvPr>
        <xdr:cNvSpPr txBox="1"/>
      </xdr:nvSpPr>
      <xdr:spPr>
        <a:xfrm>
          <a:off x="354330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000-000006000000}"/>
            </a:ext>
          </a:extLst>
        </xdr:cNvPr>
        <xdr:cNvSpPr txBox="1"/>
      </xdr:nvSpPr>
      <xdr:spPr>
        <a:xfrm>
          <a:off x="929034" y="2760116"/>
          <a:ext cx="1463959" cy="247863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000-000007000000}"/>
            </a:ext>
          </a:extLst>
        </xdr:cNvPr>
        <xdr:cNvSpPr txBox="1"/>
      </xdr:nvSpPr>
      <xdr:spPr>
        <a:xfrm>
          <a:off x="83629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000-000008000000}"/>
            </a:ext>
          </a:extLst>
        </xdr:cNvPr>
        <xdr:cNvSpPr txBox="1"/>
      </xdr:nvSpPr>
      <xdr:spPr>
        <a:xfrm>
          <a:off x="83629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000-000009000000}"/>
            </a:ext>
          </a:extLst>
        </xdr:cNvPr>
        <xdr:cNvSpPr txBox="1"/>
      </xdr:nvSpPr>
      <xdr:spPr>
        <a:xfrm>
          <a:off x="3543300" y="3409950"/>
          <a:ext cx="11205"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000-00000A000000}"/>
            </a:ext>
          </a:extLst>
        </xdr:cNvPr>
        <xdr:cNvSpPr txBox="1"/>
      </xdr:nvSpPr>
      <xdr:spPr>
        <a:xfrm>
          <a:off x="3543300" y="3409950"/>
          <a:ext cx="11205"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7" name="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8" name="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9" name="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30" name="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000-000012000000}"/>
            </a:ext>
          </a:extLst>
        </xdr:cNvPr>
        <xdr:cNvSpPr txBox="1"/>
      </xdr:nvSpPr>
      <xdr:spPr>
        <a:xfrm>
          <a:off x="8391525" y="2762250"/>
          <a:ext cx="440223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000-000013000000}"/>
            </a:ext>
          </a:extLst>
        </xdr:cNvPr>
        <xdr:cNvSpPr txBox="1"/>
      </xdr:nvSpPr>
      <xdr:spPr>
        <a:xfrm>
          <a:off x="8391525" y="2762250"/>
          <a:ext cx="440223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000-000014000000}"/>
            </a:ext>
          </a:extLst>
        </xdr:cNvPr>
        <xdr:cNvSpPr txBox="1"/>
      </xdr:nvSpPr>
      <xdr:spPr>
        <a:xfrm>
          <a:off x="24726900" y="2762250"/>
          <a:ext cx="161925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000-000015000000}"/>
            </a:ext>
          </a:extLst>
        </xdr:cNvPr>
        <xdr:cNvSpPr txBox="1"/>
      </xdr:nvSpPr>
      <xdr:spPr>
        <a:xfrm>
          <a:off x="24726900" y="2762250"/>
          <a:ext cx="161925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000-000016000000}"/>
            </a:ext>
          </a:extLst>
        </xdr:cNvPr>
        <xdr:cNvSpPr txBox="1"/>
      </xdr:nvSpPr>
      <xdr:spPr>
        <a:xfrm>
          <a:off x="263461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000-000017000000}"/>
            </a:ext>
          </a:extLst>
        </xdr:cNvPr>
        <xdr:cNvSpPr txBox="1"/>
      </xdr:nvSpPr>
      <xdr:spPr>
        <a:xfrm>
          <a:off x="263461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000-000018000000}"/>
            </a:ext>
          </a:extLst>
        </xdr:cNvPr>
        <xdr:cNvSpPr txBox="1"/>
      </xdr:nvSpPr>
      <xdr:spPr>
        <a:xfrm>
          <a:off x="5124450" y="3409950"/>
          <a:ext cx="323850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000-000019000000}"/>
            </a:ext>
          </a:extLst>
        </xdr:cNvPr>
        <xdr:cNvSpPr txBox="1"/>
      </xdr:nvSpPr>
      <xdr:spPr>
        <a:xfrm>
          <a:off x="5124450" y="3409950"/>
          <a:ext cx="323850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000-00001A000000}"/>
            </a:ext>
          </a:extLst>
        </xdr:cNvPr>
        <xdr:cNvSpPr txBox="1"/>
      </xdr:nvSpPr>
      <xdr:spPr>
        <a:xfrm>
          <a:off x="8391525" y="3409950"/>
          <a:ext cx="440223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000-00001B000000}"/>
            </a:ext>
          </a:extLst>
        </xdr:cNvPr>
        <xdr:cNvSpPr txBox="1"/>
      </xdr:nvSpPr>
      <xdr:spPr>
        <a:xfrm>
          <a:off x="8391525" y="3409950"/>
          <a:ext cx="440223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2]!Botondeayuda_8">
      <xdr:nvPicPr>
        <xdr:cNvPr id="28" name="Imagen 67" descr="Ayuda_def.png">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384730" y="2475329"/>
          <a:ext cx="57149" cy="1898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100-000002000000}"/>
            </a:ext>
          </a:extLst>
        </xdr:cNvPr>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100-000003000000}"/>
            </a:ext>
          </a:extLst>
        </xdr:cNvPr>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100-000005000000}"/>
            </a:ext>
          </a:extLst>
        </xdr:cNvPr>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100-000006000000}"/>
            </a:ext>
          </a:extLst>
        </xdr:cNvPr>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100-000007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100-000008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100-000009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100-00000A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5" name="Button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6" name="Button 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7" name="Button 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8" name="Button 4" hidden="1">
              <a:extLst>
                <a:ext uri="{63B3BB69-23CF-44E3-9099-C40C66FF867C}">
                  <a14:compatExt spid="_x0000_s6148"/>
                </a:ext>
                <a:ext uri="{FF2B5EF4-FFF2-40B4-BE49-F238E27FC236}">
                  <a16:creationId xmlns:a16="http://schemas.microsoft.com/office/drawing/2014/main" id="{00000000-0008-0000-0100-000004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9" name="Button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50" name="Button 6" hidden="1">
              <a:extLst>
                <a:ext uri="{63B3BB69-23CF-44E3-9099-C40C66FF867C}">
                  <a14:compatExt spid="_x0000_s6150"/>
                </a:ext>
                <a:ext uri="{FF2B5EF4-FFF2-40B4-BE49-F238E27FC236}">
                  <a16:creationId xmlns:a16="http://schemas.microsoft.com/office/drawing/2014/main" id="{00000000-0008-0000-0100-0000061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100-000012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100-000013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100-000014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100-000015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100-000016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100-000017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100-000018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100-000019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100-00001A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100-00001B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2]!Botondeayuda_8">
      <xdr:nvPicPr>
        <xdr:cNvPr id="28" name="Imagen 67" descr="Ayuda_def.png">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200-000002000000}"/>
            </a:ext>
          </a:extLst>
        </xdr:cNvPr>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200-000003000000}"/>
            </a:ext>
          </a:extLst>
        </xdr:cNvPr>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200-000005000000}"/>
            </a:ext>
          </a:extLst>
        </xdr:cNvPr>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200-000006000000}"/>
            </a:ext>
          </a:extLst>
        </xdr:cNvPr>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200-000007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200-000008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200-000009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200-00000A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1" name="Button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2" name="Button 4" hidden="1">
              <a:extLst>
                <a:ext uri="{63B3BB69-23CF-44E3-9099-C40C66FF867C}">
                  <a14:compatExt spid="_x0000_s7172"/>
                </a:ext>
                <a:ext uri="{FF2B5EF4-FFF2-40B4-BE49-F238E27FC236}">
                  <a16:creationId xmlns:a16="http://schemas.microsoft.com/office/drawing/2014/main" id="{00000000-0008-0000-0200-000004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200-000005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4" name="Button 6" hidden="1">
              <a:extLst>
                <a:ext uri="{63B3BB69-23CF-44E3-9099-C40C66FF867C}">
                  <a14:compatExt spid="_x0000_s7174"/>
                </a:ext>
                <a:ext uri="{FF2B5EF4-FFF2-40B4-BE49-F238E27FC236}">
                  <a16:creationId xmlns:a16="http://schemas.microsoft.com/office/drawing/2014/main" id="{00000000-0008-0000-0200-000006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200-000012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200-000013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200-000014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200-000015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200-000016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200-000017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200-000018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200-000019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200-00001A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200-00001B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2]!Botondeayuda_8">
      <xdr:nvPicPr>
        <xdr:cNvPr id="28" name="Imagen 67" descr="Ayuda_def.png">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300-000002000000}"/>
            </a:ext>
          </a:extLst>
        </xdr:cNvPr>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300-000003000000}"/>
            </a:ext>
          </a:extLst>
        </xdr:cNvPr>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300-000005000000}"/>
            </a:ext>
          </a:extLst>
        </xdr:cNvPr>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300-000006000000}"/>
            </a:ext>
          </a:extLst>
        </xdr:cNvPr>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300-000007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300-000008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300-000009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300-00000A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300-000001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4" name="Button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5" name="Button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6" name="Button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7" name="Button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8198" name="Button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3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300-000012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300-000013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300-000014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300-000015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300-000016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300-000017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300-000018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300-000019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300-00001A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300-00001B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2]!Botondeayuda_8">
      <xdr:nvPicPr>
        <xdr:cNvPr id="28" name="Imagen 67" descr="Ayuda_def.png">
          <a:extLst>
            <a:ext uri="{FF2B5EF4-FFF2-40B4-BE49-F238E27FC236}">
              <a16:creationId xmlns:a16="http://schemas.microsoft.com/office/drawing/2014/main" id="{00000000-0008-0000-0300-00001C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400-000002000000}"/>
            </a:ext>
          </a:extLst>
        </xdr:cNvPr>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400-000003000000}"/>
            </a:ext>
          </a:extLst>
        </xdr:cNvPr>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400-000005000000}"/>
            </a:ext>
          </a:extLst>
        </xdr:cNvPr>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400-000006000000}"/>
            </a:ext>
          </a:extLst>
        </xdr:cNvPr>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400-000007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400-000008000000}"/>
            </a:ext>
          </a:extLst>
        </xdr:cNvPr>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400-000009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400-00000A000000}"/>
            </a:ext>
          </a:extLst>
        </xdr:cNvPr>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9" name="Button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0" name="Button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1" name="Button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2" name="Button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4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400-000012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400-000013000000}"/>
            </a:ext>
          </a:extLst>
        </xdr:cNvPr>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400-000014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400-000015000000}"/>
            </a:ext>
          </a:extLst>
        </xdr:cNvPr>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400-000016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400-000017000000}"/>
            </a:ext>
          </a:extLst>
        </xdr:cNvPr>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400-000018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400-000019000000}"/>
            </a:ext>
          </a:extLst>
        </xdr:cNvPr>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400-00001A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400-00001B000000}"/>
            </a:ext>
          </a:extLst>
        </xdr:cNvPr>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2]!Botondeayuda_8">
      <xdr:nvPicPr>
        <xdr:cNvPr id="28" name="Imagen 67" descr="Ayuda_def.png">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167034</xdr:colOff>
      <xdr:row>10</xdr:row>
      <xdr:rowOff>359816</xdr:rowOff>
    </xdr:from>
    <xdr:to>
      <xdr:col>1</xdr:col>
      <xdr:colOff>1630993</xdr:colOff>
      <xdr:row>11</xdr:row>
      <xdr:rowOff>0</xdr:rowOff>
    </xdr:to>
    <xdr:sp macro="" textlink="">
      <xdr:nvSpPr>
        <xdr:cNvPr id="2" name="CuadroTexto 10" hidden="1">
          <a:extLst>
            <a:ext uri="{FF2B5EF4-FFF2-40B4-BE49-F238E27FC236}">
              <a16:creationId xmlns:a16="http://schemas.microsoft.com/office/drawing/2014/main" id="{00000000-0008-0000-0700-000002000000}"/>
            </a:ext>
          </a:extLst>
        </xdr:cNvPr>
        <xdr:cNvSpPr txBox="1"/>
      </xdr:nvSpPr>
      <xdr:spPr>
        <a:xfrm>
          <a:off x="929034" y="2417216"/>
          <a:ext cx="1463959" cy="213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editAs="oneCell">
    <xdr:from>
      <xdr:col>1</xdr:col>
      <xdr:colOff>523875</xdr:colOff>
      <xdr:row>1</xdr:row>
      <xdr:rowOff>71439</xdr:rowOff>
    </xdr:from>
    <xdr:to>
      <xdr:col>1</xdr:col>
      <xdr:colOff>3402189</xdr:colOff>
      <xdr:row>7</xdr:row>
      <xdr:rowOff>95251</xdr:rowOff>
    </xdr:to>
    <xdr:pic>
      <xdr:nvPicPr>
        <xdr:cNvPr id="3" name="1 Imagen">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5875" y="271464"/>
          <a:ext cx="2878314" cy="11668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a:extLst>
            <a:ext uri="{FF2B5EF4-FFF2-40B4-BE49-F238E27FC236}">
              <a16:creationId xmlns:a16="http://schemas.microsoft.com/office/drawing/2014/main" id="{00000000-0008-0000-0800-000002000000}"/>
            </a:ext>
          </a:extLst>
        </xdr:cNvPr>
        <xdr:cNvSpPr txBox="1"/>
      </xdr:nvSpPr>
      <xdr:spPr>
        <a:xfrm>
          <a:off x="762000" y="2771775"/>
          <a:ext cx="923925" cy="3076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a:extLst>
            <a:ext uri="{FF2B5EF4-FFF2-40B4-BE49-F238E27FC236}">
              <a16:creationId xmlns:a16="http://schemas.microsoft.com/office/drawing/2014/main" id="{00000000-0008-0000-0800-000003000000}"/>
            </a:ext>
          </a:extLst>
        </xdr:cNvPr>
        <xdr:cNvSpPr txBox="1"/>
      </xdr:nvSpPr>
      <xdr:spPr>
        <a:xfrm>
          <a:off x="787400" y="2762250"/>
          <a:ext cx="275590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2]!Botondeayuda_8">
      <xdr:nvPicPr>
        <xdr:cNvPr id="4" name="Imagen 67" descr="Ayuda_def.png">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a:extLst>
            <a:ext uri="{FF2B5EF4-FFF2-40B4-BE49-F238E27FC236}">
              <a16:creationId xmlns:a16="http://schemas.microsoft.com/office/drawing/2014/main" id="{00000000-0008-0000-0800-000005000000}"/>
            </a:ext>
          </a:extLst>
        </xdr:cNvPr>
        <xdr:cNvSpPr txBox="1"/>
      </xdr:nvSpPr>
      <xdr:spPr>
        <a:xfrm>
          <a:off x="354330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a:extLst>
            <a:ext uri="{FF2B5EF4-FFF2-40B4-BE49-F238E27FC236}">
              <a16:creationId xmlns:a16="http://schemas.microsoft.com/office/drawing/2014/main" id="{00000000-0008-0000-0800-000006000000}"/>
            </a:ext>
          </a:extLst>
        </xdr:cNvPr>
        <xdr:cNvSpPr txBox="1"/>
      </xdr:nvSpPr>
      <xdr:spPr>
        <a:xfrm>
          <a:off x="929034" y="2760116"/>
          <a:ext cx="1463959" cy="308823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a:extLst>
            <a:ext uri="{FF2B5EF4-FFF2-40B4-BE49-F238E27FC236}">
              <a16:creationId xmlns:a16="http://schemas.microsoft.com/office/drawing/2014/main" id="{00000000-0008-0000-0800-000007000000}"/>
            </a:ext>
          </a:extLst>
        </xdr:cNvPr>
        <xdr:cNvSpPr txBox="1"/>
      </xdr:nvSpPr>
      <xdr:spPr>
        <a:xfrm>
          <a:off x="83629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a:extLst>
            <a:ext uri="{FF2B5EF4-FFF2-40B4-BE49-F238E27FC236}">
              <a16:creationId xmlns:a16="http://schemas.microsoft.com/office/drawing/2014/main" id="{00000000-0008-0000-0800-000008000000}"/>
            </a:ext>
          </a:extLst>
        </xdr:cNvPr>
        <xdr:cNvSpPr txBox="1"/>
      </xdr:nvSpPr>
      <xdr:spPr>
        <a:xfrm>
          <a:off x="83629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a:extLst>
            <a:ext uri="{FF2B5EF4-FFF2-40B4-BE49-F238E27FC236}">
              <a16:creationId xmlns:a16="http://schemas.microsoft.com/office/drawing/2014/main" id="{00000000-0008-0000-0800-000009000000}"/>
            </a:ext>
          </a:extLst>
        </xdr:cNvPr>
        <xdr:cNvSpPr txBox="1"/>
      </xdr:nvSpPr>
      <xdr:spPr>
        <a:xfrm>
          <a:off x="3543300" y="3409950"/>
          <a:ext cx="11205"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a:extLst>
            <a:ext uri="{FF2B5EF4-FFF2-40B4-BE49-F238E27FC236}">
              <a16:creationId xmlns:a16="http://schemas.microsoft.com/office/drawing/2014/main" id="{00000000-0008-0000-0800-00000A000000}"/>
            </a:ext>
          </a:extLst>
        </xdr:cNvPr>
        <xdr:cNvSpPr txBox="1"/>
      </xdr:nvSpPr>
      <xdr:spPr>
        <a:xfrm>
          <a:off x="3543300" y="3409950"/>
          <a:ext cx="11205"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097" name="Button 1" hidden="1">
              <a:extLst>
                <a:ext uri="{63B3BB69-23CF-44E3-9099-C40C66FF867C}">
                  <a14:compatExt spid="_x0000_s4097"/>
                </a:ext>
                <a:ext uri="{FF2B5EF4-FFF2-40B4-BE49-F238E27FC236}">
                  <a16:creationId xmlns:a16="http://schemas.microsoft.com/office/drawing/2014/main" id="{00000000-0008-0000-0800-00000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098" name="Button 2" hidden="1">
              <a:extLst>
                <a:ext uri="{63B3BB69-23CF-44E3-9099-C40C66FF867C}">
                  <a14:compatExt spid="_x0000_s4098"/>
                </a:ext>
                <a:ext uri="{FF2B5EF4-FFF2-40B4-BE49-F238E27FC236}">
                  <a16:creationId xmlns:a16="http://schemas.microsoft.com/office/drawing/2014/main" id="{00000000-0008-0000-0800-00000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099" name="Button 3" hidden="1">
              <a:extLst>
                <a:ext uri="{63B3BB69-23CF-44E3-9099-C40C66FF867C}">
                  <a14:compatExt spid="_x0000_s4099"/>
                </a:ext>
                <a:ext uri="{FF2B5EF4-FFF2-40B4-BE49-F238E27FC236}">
                  <a16:creationId xmlns:a16="http://schemas.microsoft.com/office/drawing/2014/main" id="{00000000-0008-0000-0800-000003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100" name="Button 4" hidden="1">
              <a:extLst>
                <a:ext uri="{63B3BB69-23CF-44E3-9099-C40C66FF867C}">
                  <a14:compatExt spid="_x0000_s4100"/>
                </a:ext>
                <a:ext uri="{FF2B5EF4-FFF2-40B4-BE49-F238E27FC236}">
                  <a16:creationId xmlns:a16="http://schemas.microsoft.com/office/drawing/2014/main" id="{00000000-0008-0000-0800-000004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101" name="Button 5" hidden="1">
              <a:extLst>
                <a:ext uri="{63B3BB69-23CF-44E3-9099-C40C66FF867C}">
                  <a14:compatExt spid="_x0000_s4101"/>
                </a:ext>
                <a:ext uri="{FF2B5EF4-FFF2-40B4-BE49-F238E27FC236}">
                  <a16:creationId xmlns:a16="http://schemas.microsoft.com/office/drawing/2014/main" id="{00000000-0008-0000-0800-000005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4102" name="Button 6" hidden="1">
              <a:extLst>
                <a:ext uri="{63B3BB69-23CF-44E3-9099-C40C66FF867C}">
                  <a14:compatExt spid="_x0000_s4102"/>
                </a:ext>
                <a:ext uri="{FF2B5EF4-FFF2-40B4-BE49-F238E27FC236}">
                  <a16:creationId xmlns:a16="http://schemas.microsoft.com/office/drawing/2014/main" id="{00000000-0008-0000-0800-000006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twoCellAnchor editAs="oneCell">
    <xdr:from>
      <xdr:col>1</xdr:col>
      <xdr:colOff>800966</xdr:colOff>
      <xdr:row>1</xdr:row>
      <xdr:rowOff>88756</xdr:rowOff>
    </xdr:from>
    <xdr:to>
      <xdr:col>2</xdr:col>
      <xdr:colOff>889321</xdr:colOff>
      <xdr:row>7</xdr:row>
      <xdr:rowOff>112568</xdr:rowOff>
    </xdr:to>
    <xdr:pic>
      <xdr:nvPicPr>
        <xdr:cNvPr id="17" name="1 Imagen">
          <a:extLst>
            <a:ext uri="{FF2B5EF4-FFF2-40B4-BE49-F238E27FC236}">
              <a16:creationId xmlns:a16="http://schemas.microsoft.com/office/drawing/2014/main" id="{00000000-0008-0000-08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a:extLst>
            <a:ext uri="{FF2B5EF4-FFF2-40B4-BE49-F238E27FC236}">
              <a16:creationId xmlns:a16="http://schemas.microsoft.com/office/drawing/2014/main" id="{00000000-0008-0000-0800-000012000000}"/>
            </a:ext>
          </a:extLst>
        </xdr:cNvPr>
        <xdr:cNvSpPr txBox="1"/>
      </xdr:nvSpPr>
      <xdr:spPr>
        <a:xfrm>
          <a:off x="8391525" y="2762250"/>
          <a:ext cx="447843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a:extLst>
            <a:ext uri="{FF2B5EF4-FFF2-40B4-BE49-F238E27FC236}">
              <a16:creationId xmlns:a16="http://schemas.microsoft.com/office/drawing/2014/main" id="{00000000-0008-0000-0800-000013000000}"/>
            </a:ext>
          </a:extLst>
        </xdr:cNvPr>
        <xdr:cNvSpPr txBox="1"/>
      </xdr:nvSpPr>
      <xdr:spPr>
        <a:xfrm>
          <a:off x="8391525" y="2762250"/>
          <a:ext cx="447843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a:extLst>
            <a:ext uri="{FF2B5EF4-FFF2-40B4-BE49-F238E27FC236}">
              <a16:creationId xmlns:a16="http://schemas.microsoft.com/office/drawing/2014/main" id="{00000000-0008-0000-0800-000014000000}"/>
            </a:ext>
          </a:extLst>
        </xdr:cNvPr>
        <xdr:cNvSpPr txBox="1"/>
      </xdr:nvSpPr>
      <xdr:spPr>
        <a:xfrm>
          <a:off x="24803100" y="2762250"/>
          <a:ext cx="161925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a:extLst>
            <a:ext uri="{FF2B5EF4-FFF2-40B4-BE49-F238E27FC236}">
              <a16:creationId xmlns:a16="http://schemas.microsoft.com/office/drawing/2014/main" id="{00000000-0008-0000-0800-000015000000}"/>
            </a:ext>
          </a:extLst>
        </xdr:cNvPr>
        <xdr:cNvSpPr txBox="1"/>
      </xdr:nvSpPr>
      <xdr:spPr>
        <a:xfrm>
          <a:off x="24803100" y="2762250"/>
          <a:ext cx="161925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a:extLst>
            <a:ext uri="{FF2B5EF4-FFF2-40B4-BE49-F238E27FC236}">
              <a16:creationId xmlns:a16="http://schemas.microsoft.com/office/drawing/2014/main" id="{00000000-0008-0000-0800-000016000000}"/>
            </a:ext>
          </a:extLst>
        </xdr:cNvPr>
        <xdr:cNvSpPr txBox="1"/>
      </xdr:nvSpPr>
      <xdr:spPr>
        <a:xfrm>
          <a:off x="264223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a:extLst>
            <a:ext uri="{FF2B5EF4-FFF2-40B4-BE49-F238E27FC236}">
              <a16:creationId xmlns:a16="http://schemas.microsoft.com/office/drawing/2014/main" id="{00000000-0008-0000-0800-000017000000}"/>
            </a:ext>
          </a:extLst>
        </xdr:cNvPr>
        <xdr:cNvSpPr txBox="1"/>
      </xdr:nvSpPr>
      <xdr:spPr>
        <a:xfrm>
          <a:off x="264223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a:extLst>
            <a:ext uri="{FF2B5EF4-FFF2-40B4-BE49-F238E27FC236}">
              <a16:creationId xmlns:a16="http://schemas.microsoft.com/office/drawing/2014/main" id="{00000000-0008-0000-0800-000018000000}"/>
            </a:ext>
          </a:extLst>
        </xdr:cNvPr>
        <xdr:cNvSpPr txBox="1"/>
      </xdr:nvSpPr>
      <xdr:spPr>
        <a:xfrm>
          <a:off x="5124450" y="3409950"/>
          <a:ext cx="323850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a:extLst>
            <a:ext uri="{FF2B5EF4-FFF2-40B4-BE49-F238E27FC236}">
              <a16:creationId xmlns:a16="http://schemas.microsoft.com/office/drawing/2014/main" id="{00000000-0008-0000-0800-000019000000}"/>
            </a:ext>
          </a:extLst>
        </xdr:cNvPr>
        <xdr:cNvSpPr txBox="1"/>
      </xdr:nvSpPr>
      <xdr:spPr>
        <a:xfrm>
          <a:off x="5124450" y="3409950"/>
          <a:ext cx="323850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a:extLst>
            <a:ext uri="{FF2B5EF4-FFF2-40B4-BE49-F238E27FC236}">
              <a16:creationId xmlns:a16="http://schemas.microsoft.com/office/drawing/2014/main" id="{00000000-0008-0000-0800-00001A000000}"/>
            </a:ext>
          </a:extLst>
        </xdr:cNvPr>
        <xdr:cNvSpPr txBox="1"/>
      </xdr:nvSpPr>
      <xdr:spPr>
        <a:xfrm>
          <a:off x="8391525" y="3409950"/>
          <a:ext cx="447843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a:extLst>
            <a:ext uri="{FF2B5EF4-FFF2-40B4-BE49-F238E27FC236}">
              <a16:creationId xmlns:a16="http://schemas.microsoft.com/office/drawing/2014/main" id="{00000000-0008-0000-0800-00001B000000}"/>
            </a:ext>
          </a:extLst>
        </xdr:cNvPr>
        <xdr:cNvSpPr txBox="1"/>
      </xdr:nvSpPr>
      <xdr:spPr>
        <a:xfrm>
          <a:off x="8391525" y="3409950"/>
          <a:ext cx="447843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3" name="Button 7" hidden="1">
              <a:extLst>
                <a:ext uri="{63B3BB69-23CF-44E3-9099-C40C66FF867C}">
                  <a14:compatExt spid="_x0000_s4103"/>
                </a:ext>
                <a:ext uri="{FF2B5EF4-FFF2-40B4-BE49-F238E27FC236}">
                  <a16:creationId xmlns:a16="http://schemas.microsoft.com/office/drawing/2014/main" id="{00000000-0008-0000-0800-000007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4" name="Button 8" hidden="1">
              <a:extLst>
                <a:ext uri="{63B3BB69-23CF-44E3-9099-C40C66FF867C}">
                  <a14:compatExt spid="_x0000_s4104"/>
                </a:ext>
                <a:ext uri="{FF2B5EF4-FFF2-40B4-BE49-F238E27FC236}">
                  <a16:creationId xmlns:a16="http://schemas.microsoft.com/office/drawing/2014/main" id="{00000000-0008-0000-0800-000008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5" name="Button 9" hidden="1">
              <a:extLst>
                <a:ext uri="{63B3BB69-23CF-44E3-9099-C40C66FF867C}">
                  <a14:compatExt spid="_x0000_s4105"/>
                </a:ext>
                <a:ext uri="{FF2B5EF4-FFF2-40B4-BE49-F238E27FC236}">
                  <a16:creationId xmlns:a16="http://schemas.microsoft.com/office/drawing/2014/main" id="{00000000-0008-0000-0800-000009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6" name="Button 10" hidden="1">
              <a:extLst>
                <a:ext uri="{63B3BB69-23CF-44E3-9099-C40C66FF867C}">
                  <a14:compatExt spid="_x0000_s4106"/>
                </a:ext>
                <a:ext uri="{FF2B5EF4-FFF2-40B4-BE49-F238E27FC236}">
                  <a16:creationId xmlns:a16="http://schemas.microsoft.com/office/drawing/2014/main" id="{00000000-0008-0000-0800-00000A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7" name="Button 11" hidden="1">
              <a:extLst>
                <a:ext uri="{63B3BB69-23CF-44E3-9099-C40C66FF867C}">
                  <a14:compatExt spid="_x0000_s4107"/>
                </a:ext>
                <a:ext uri="{FF2B5EF4-FFF2-40B4-BE49-F238E27FC236}">
                  <a16:creationId xmlns:a16="http://schemas.microsoft.com/office/drawing/2014/main" id="{00000000-0008-0000-0800-00000B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81</xdr:row>
          <xdr:rowOff>0</xdr:rowOff>
        </xdr:from>
        <xdr:to>
          <xdr:col>13</xdr:col>
          <xdr:colOff>0</xdr:colOff>
          <xdr:row>81</xdr:row>
          <xdr:rowOff>0</xdr:rowOff>
        </xdr:to>
        <xdr:sp macro="" textlink="">
          <xdr:nvSpPr>
            <xdr:cNvPr id="4108" name="Button 12" hidden="1">
              <a:extLst>
                <a:ext uri="{63B3BB69-23CF-44E3-9099-C40C66FF867C}">
                  <a14:compatExt spid="_x0000_s4108"/>
                </a:ext>
                <a:ext uri="{FF2B5EF4-FFF2-40B4-BE49-F238E27FC236}">
                  <a16:creationId xmlns:a16="http://schemas.microsoft.com/office/drawing/2014/main" id="{00000000-0008-0000-0800-00000C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09" name="Button 13" hidden="1">
              <a:extLst>
                <a:ext uri="{63B3BB69-23CF-44E3-9099-C40C66FF867C}">
                  <a14:compatExt spid="_x0000_s4109"/>
                </a:ext>
                <a:ext uri="{FF2B5EF4-FFF2-40B4-BE49-F238E27FC236}">
                  <a16:creationId xmlns:a16="http://schemas.microsoft.com/office/drawing/2014/main" id="{00000000-0008-0000-0800-00000D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10" name="Button 14" hidden="1">
              <a:extLst>
                <a:ext uri="{63B3BB69-23CF-44E3-9099-C40C66FF867C}">
                  <a14:compatExt spid="_x0000_s4110"/>
                </a:ext>
                <a:ext uri="{FF2B5EF4-FFF2-40B4-BE49-F238E27FC236}">
                  <a16:creationId xmlns:a16="http://schemas.microsoft.com/office/drawing/2014/main" id="{00000000-0008-0000-0800-00000E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11" name="Button 15" hidden="1">
              <a:extLst>
                <a:ext uri="{63B3BB69-23CF-44E3-9099-C40C66FF867C}">
                  <a14:compatExt spid="_x0000_s4111"/>
                </a:ext>
                <a:ext uri="{FF2B5EF4-FFF2-40B4-BE49-F238E27FC236}">
                  <a16:creationId xmlns:a16="http://schemas.microsoft.com/office/drawing/2014/main" id="{00000000-0008-0000-0800-00000F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12" name="Button 16" hidden="1">
              <a:extLst>
                <a:ext uri="{63B3BB69-23CF-44E3-9099-C40C66FF867C}">
                  <a14:compatExt spid="_x0000_s4112"/>
                </a:ext>
                <a:ext uri="{FF2B5EF4-FFF2-40B4-BE49-F238E27FC236}">
                  <a16:creationId xmlns:a16="http://schemas.microsoft.com/office/drawing/2014/main" id="{00000000-0008-0000-0800-000010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13" name="Button 17" hidden="1">
              <a:extLst>
                <a:ext uri="{63B3BB69-23CF-44E3-9099-C40C66FF867C}">
                  <a14:compatExt spid="_x0000_s4113"/>
                </a:ext>
                <a:ext uri="{FF2B5EF4-FFF2-40B4-BE49-F238E27FC236}">
                  <a16:creationId xmlns:a16="http://schemas.microsoft.com/office/drawing/2014/main" id="{00000000-0008-0000-0800-000011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63</xdr:row>
          <xdr:rowOff>0</xdr:rowOff>
        </xdr:from>
        <xdr:to>
          <xdr:col>13</xdr:col>
          <xdr:colOff>0</xdr:colOff>
          <xdr:row>63</xdr:row>
          <xdr:rowOff>0</xdr:rowOff>
        </xdr:to>
        <xdr:sp macro="" textlink="">
          <xdr:nvSpPr>
            <xdr:cNvPr id="4114" name="Button 18" hidden="1">
              <a:extLst>
                <a:ext uri="{63B3BB69-23CF-44E3-9099-C40C66FF867C}">
                  <a14:compatExt spid="_x0000_s4114"/>
                </a:ext>
                <a:ext uri="{FF2B5EF4-FFF2-40B4-BE49-F238E27FC236}">
                  <a16:creationId xmlns:a16="http://schemas.microsoft.com/office/drawing/2014/main" id="{00000000-0008-0000-0800-000012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15" name="Button 19" hidden="1">
              <a:extLst>
                <a:ext uri="{63B3BB69-23CF-44E3-9099-C40C66FF867C}">
                  <a14:compatExt spid="_x0000_s4115"/>
                </a:ext>
                <a:ext uri="{FF2B5EF4-FFF2-40B4-BE49-F238E27FC236}">
                  <a16:creationId xmlns:a16="http://schemas.microsoft.com/office/drawing/2014/main" id="{00000000-0008-0000-0800-000013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16" name="Button 20" hidden="1">
              <a:extLst>
                <a:ext uri="{63B3BB69-23CF-44E3-9099-C40C66FF867C}">
                  <a14:compatExt spid="_x0000_s4116"/>
                </a:ext>
                <a:ext uri="{FF2B5EF4-FFF2-40B4-BE49-F238E27FC236}">
                  <a16:creationId xmlns:a16="http://schemas.microsoft.com/office/drawing/2014/main" id="{00000000-0008-0000-0800-000014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17" name="Button 21" hidden="1">
              <a:extLst>
                <a:ext uri="{63B3BB69-23CF-44E3-9099-C40C66FF867C}">
                  <a14:compatExt spid="_x0000_s4117"/>
                </a:ext>
                <a:ext uri="{FF2B5EF4-FFF2-40B4-BE49-F238E27FC236}">
                  <a16:creationId xmlns:a16="http://schemas.microsoft.com/office/drawing/2014/main" id="{00000000-0008-0000-0800-000015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18" name="Button 22" hidden="1">
              <a:extLst>
                <a:ext uri="{63B3BB69-23CF-44E3-9099-C40C66FF867C}">
                  <a14:compatExt spid="_x0000_s4118"/>
                </a:ext>
                <a:ext uri="{FF2B5EF4-FFF2-40B4-BE49-F238E27FC236}">
                  <a16:creationId xmlns:a16="http://schemas.microsoft.com/office/drawing/2014/main" id="{00000000-0008-0000-0800-000016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19" name="Button 23" hidden="1">
              <a:extLst>
                <a:ext uri="{63B3BB69-23CF-44E3-9099-C40C66FF867C}">
                  <a14:compatExt spid="_x0000_s4119"/>
                </a:ext>
                <a:ext uri="{FF2B5EF4-FFF2-40B4-BE49-F238E27FC236}">
                  <a16:creationId xmlns:a16="http://schemas.microsoft.com/office/drawing/2014/main" id="{00000000-0008-0000-0800-000017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40</xdr:row>
          <xdr:rowOff>0</xdr:rowOff>
        </xdr:from>
        <xdr:to>
          <xdr:col>13</xdr:col>
          <xdr:colOff>0</xdr:colOff>
          <xdr:row>40</xdr:row>
          <xdr:rowOff>0</xdr:rowOff>
        </xdr:to>
        <xdr:sp macro="" textlink="">
          <xdr:nvSpPr>
            <xdr:cNvPr id="4120" name="Button 24" hidden="1">
              <a:extLst>
                <a:ext uri="{63B3BB69-23CF-44E3-9099-C40C66FF867C}">
                  <a14:compatExt spid="_x0000_s4120"/>
                </a:ext>
                <a:ext uri="{FF2B5EF4-FFF2-40B4-BE49-F238E27FC236}">
                  <a16:creationId xmlns:a16="http://schemas.microsoft.com/office/drawing/2014/main" id="{00000000-0008-0000-0800-0000181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cs typeface="Calibri"/>
                </a:rPr>
                <a:t>AGREGAR CAUSAS</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4</xdr:col>
      <xdr:colOff>0</xdr:colOff>
      <xdr:row>0</xdr:row>
      <xdr:rowOff>9525</xdr:rowOff>
    </xdr:from>
    <xdr:to>
      <xdr:col>4</xdr:col>
      <xdr:colOff>923925</xdr:colOff>
      <xdr:row>1</xdr:row>
      <xdr:rowOff>342900</xdr:rowOff>
    </xdr:to>
    <xdr:sp macro="" textlink="">
      <xdr:nvSpPr>
        <xdr:cNvPr id="2" name="ayuda1" hidden="1">
          <a:extLst>
            <a:ext uri="{FF2B5EF4-FFF2-40B4-BE49-F238E27FC236}">
              <a16:creationId xmlns:a16="http://schemas.microsoft.com/office/drawing/2014/main" id="{00000000-0008-0000-0900-000002000000}"/>
            </a:ext>
          </a:extLst>
        </xdr:cNvPr>
        <xdr:cNvSpPr txBox="1"/>
      </xdr:nvSpPr>
      <xdr:spPr>
        <a:xfrm>
          <a:off x="8648700"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4</xdr:col>
      <xdr:colOff>25400</xdr:colOff>
      <xdr:row>0</xdr:row>
      <xdr:rowOff>219075</xdr:rowOff>
    </xdr:from>
    <xdr:to>
      <xdr:col>5</xdr:col>
      <xdr:colOff>0</xdr:colOff>
      <xdr:row>1</xdr:row>
      <xdr:rowOff>103593</xdr:rowOff>
    </xdr:to>
    <xdr:sp macro="" textlink="">
      <xdr:nvSpPr>
        <xdr:cNvPr id="3" name="CuadroTexto 5" hidden="1">
          <a:extLst>
            <a:ext uri="{FF2B5EF4-FFF2-40B4-BE49-F238E27FC236}">
              <a16:creationId xmlns:a16="http://schemas.microsoft.com/office/drawing/2014/main" id="{00000000-0008-0000-0900-000003000000}"/>
            </a:ext>
          </a:extLst>
        </xdr:cNvPr>
        <xdr:cNvSpPr txBox="1"/>
      </xdr:nvSpPr>
      <xdr:spPr>
        <a:xfrm>
          <a:off x="8674100" y="219075"/>
          <a:ext cx="1574800"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4</xdr:col>
      <xdr:colOff>28575</xdr:colOff>
      <xdr:row>0</xdr:row>
      <xdr:rowOff>647700</xdr:rowOff>
    </xdr:from>
    <xdr:to>
      <xdr:col>5</xdr:col>
      <xdr:colOff>11205</xdr:colOff>
      <xdr:row>1</xdr:row>
      <xdr:rowOff>87656</xdr:rowOff>
    </xdr:to>
    <xdr:sp macro="" textlink="">
      <xdr:nvSpPr>
        <xdr:cNvPr id="4" name="ayuda2" hidden="1">
          <a:extLst>
            <a:ext uri="{FF2B5EF4-FFF2-40B4-BE49-F238E27FC236}">
              <a16:creationId xmlns:a16="http://schemas.microsoft.com/office/drawing/2014/main" id="{00000000-0008-0000-0900-000004000000}"/>
            </a:ext>
          </a:extLst>
        </xdr:cNvPr>
        <xdr:cNvSpPr txBox="1"/>
      </xdr:nvSpPr>
      <xdr:spPr>
        <a:xfrm>
          <a:off x="8677275" y="647700"/>
          <a:ext cx="1582830"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167034</xdr:colOff>
      <xdr:row>0</xdr:row>
      <xdr:rowOff>359816</xdr:rowOff>
    </xdr:from>
    <xdr:to>
      <xdr:col>4</xdr:col>
      <xdr:colOff>1630993</xdr:colOff>
      <xdr:row>1</xdr:row>
      <xdr:rowOff>108007</xdr:rowOff>
    </xdr:to>
    <xdr:sp macro="" textlink="">
      <xdr:nvSpPr>
        <xdr:cNvPr id="5" name="CuadroTexto 10" hidden="1">
          <a:extLst>
            <a:ext uri="{FF2B5EF4-FFF2-40B4-BE49-F238E27FC236}">
              <a16:creationId xmlns:a16="http://schemas.microsoft.com/office/drawing/2014/main" id="{00000000-0008-0000-0900-000005000000}"/>
            </a:ext>
          </a:extLst>
        </xdr:cNvPr>
        <xdr:cNvSpPr txBox="1"/>
      </xdr:nvSpPr>
      <xdr:spPr>
        <a:xfrm>
          <a:off x="8815734" y="359816"/>
          <a:ext cx="1435384"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5</xdr:col>
      <xdr:colOff>0</xdr:colOff>
      <xdr:row>0</xdr:row>
      <xdr:rowOff>9525</xdr:rowOff>
    </xdr:from>
    <xdr:to>
      <xdr:col>5</xdr:col>
      <xdr:colOff>923925</xdr:colOff>
      <xdr:row>1</xdr:row>
      <xdr:rowOff>342900</xdr:rowOff>
    </xdr:to>
    <xdr:sp macro="" textlink="">
      <xdr:nvSpPr>
        <xdr:cNvPr id="6" name="ayuda1" hidden="1">
          <a:extLst>
            <a:ext uri="{FF2B5EF4-FFF2-40B4-BE49-F238E27FC236}">
              <a16:creationId xmlns:a16="http://schemas.microsoft.com/office/drawing/2014/main" id="{00000000-0008-0000-0900-000006000000}"/>
            </a:ext>
          </a:extLst>
        </xdr:cNvPr>
        <xdr:cNvSpPr txBox="1"/>
      </xdr:nvSpPr>
      <xdr:spPr>
        <a:xfrm>
          <a:off x="10248900"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5</xdr:col>
      <xdr:colOff>25400</xdr:colOff>
      <xdr:row>0</xdr:row>
      <xdr:rowOff>219075</xdr:rowOff>
    </xdr:from>
    <xdr:to>
      <xdr:col>6</xdr:col>
      <xdr:colOff>0</xdr:colOff>
      <xdr:row>1</xdr:row>
      <xdr:rowOff>103593</xdr:rowOff>
    </xdr:to>
    <xdr:sp macro="" textlink="">
      <xdr:nvSpPr>
        <xdr:cNvPr id="7" name="CuadroTexto 5" hidden="1">
          <a:extLst>
            <a:ext uri="{FF2B5EF4-FFF2-40B4-BE49-F238E27FC236}">
              <a16:creationId xmlns:a16="http://schemas.microsoft.com/office/drawing/2014/main" id="{00000000-0008-0000-0900-000007000000}"/>
            </a:ext>
          </a:extLst>
        </xdr:cNvPr>
        <xdr:cNvSpPr txBox="1"/>
      </xdr:nvSpPr>
      <xdr:spPr>
        <a:xfrm>
          <a:off x="10274300" y="219075"/>
          <a:ext cx="2632075"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5</xdr:col>
      <xdr:colOff>167034</xdr:colOff>
      <xdr:row>0</xdr:row>
      <xdr:rowOff>359816</xdr:rowOff>
    </xdr:from>
    <xdr:to>
      <xdr:col>5</xdr:col>
      <xdr:colOff>1630993</xdr:colOff>
      <xdr:row>1</xdr:row>
      <xdr:rowOff>108007</xdr:rowOff>
    </xdr:to>
    <xdr:sp macro="" textlink="">
      <xdr:nvSpPr>
        <xdr:cNvPr id="8" name="CuadroTexto 10" hidden="1">
          <a:extLst>
            <a:ext uri="{FF2B5EF4-FFF2-40B4-BE49-F238E27FC236}">
              <a16:creationId xmlns:a16="http://schemas.microsoft.com/office/drawing/2014/main" id="{00000000-0008-0000-0900-000008000000}"/>
            </a:ext>
          </a:extLst>
        </xdr:cNvPr>
        <xdr:cNvSpPr txBox="1"/>
      </xdr:nvSpPr>
      <xdr:spPr>
        <a:xfrm>
          <a:off x="10415934"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5</xdr:col>
      <xdr:colOff>28575</xdr:colOff>
      <xdr:row>0</xdr:row>
      <xdr:rowOff>647700</xdr:rowOff>
    </xdr:from>
    <xdr:to>
      <xdr:col>6</xdr:col>
      <xdr:colOff>11205</xdr:colOff>
      <xdr:row>1</xdr:row>
      <xdr:rowOff>87656</xdr:rowOff>
    </xdr:to>
    <xdr:sp macro="" textlink="">
      <xdr:nvSpPr>
        <xdr:cNvPr id="9" name="ayuda2" hidden="1">
          <a:extLst>
            <a:ext uri="{FF2B5EF4-FFF2-40B4-BE49-F238E27FC236}">
              <a16:creationId xmlns:a16="http://schemas.microsoft.com/office/drawing/2014/main" id="{00000000-0008-0000-0900-000009000000}"/>
            </a:ext>
          </a:extLst>
        </xdr:cNvPr>
        <xdr:cNvSpPr txBox="1"/>
      </xdr:nvSpPr>
      <xdr:spPr>
        <a:xfrm>
          <a:off x="10277475" y="647700"/>
          <a:ext cx="2640105"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5</xdr:col>
      <xdr:colOff>167034</xdr:colOff>
      <xdr:row>0</xdr:row>
      <xdr:rowOff>359816</xdr:rowOff>
    </xdr:from>
    <xdr:to>
      <xdr:col>5</xdr:col>
      <xdr:colOff>1630993</xdr:colOff>
      <xdr:row>1</xdr:row>
      <xdr:rowOff>108007</xdr:rowOff>
    </xdr:to>
    <xdr:sp macro="" textlink="">
      <xdr:nvSpPr>
        <xdr:cNvPr id="10" name="CuadroTexto 10" hidden="1">
          <a:extLst>
            <a:ext uri="{FF2B5EF4-FFF2-40B4-BE49-F238E27FC236}">
              <a16:creationId xmlns:a16="http://schemas.microsoft.com/office/drawing/2014/main" id="{00000000-0008-0000-0900-00000A000000}"/>
            </a:ext>
          </a:extLst>
        </xdr:cNvPr>
        <xdr:cNvSpPr txBox="1"/>
      </xdr:nvSpPr>
      <xdr:spPr>
        <a:xfrm>
          <a:off x="10415934"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6</xdr:col>
      <xdr:colOff>0</xdr:colOff>
      <xdr:row>0</xdr:row>
      <xdr:rowOff>9525</xdr:rowOff>
    </xdr:from>
    <xdr:to>
      <xdr:col>6</xdr:col>
      <xdr:colOff>923925</xdr:colOff>
      <xdr:row>1</xdr:row>
      <xdr:rowOff>342900</xdr:rowOff>
    </xdr:to>
    <xdr:sp macro="" textlink="">
      <xdr:nvSpPr>
        <xdr:cNvPr id="11" name="ayuda1" hidden="1">
          <a:extLst>
            <a:ext uri="{FF2B5EF4-FFF2-40B4-BE49-F238E27FC236}">
              <a16:creationId xmlns:a16="http://schemas.microsoft.com/office/drawing/2014/main" id="{00000000-0008-0000-0900-00000B000000}"/>
            </a:ext>
          </a:extLst>
        </xdr:cNvPr>
        <xdr:cNvSpPr txBox="1"/>
      </xdr:nvSpPr>
      <xdr:spPr>
        <a:xfrm>
          <a:off x="12906375"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6</xdr:col>
      <xdr:colOff>25400</xdr:colOff>
      <xdr:row>0</xdr:row>
      <xdr:rowOff>219075</xdr:rowOff>
    </xdr:from>
    <xdr:to>
      <xdr:col>7</xdr:col>
      <xdr:colOff>0</xdr:colOff>
      <xdr:row>1</xdr:row>
      <xdr:rowOff>103593</xdr:rowOff>
    </xdr:to>
    <xdr:sp macro="" textlink="">
      <xdr:nvSpPr>
        <xdr:cNvPr id="12" name="CuadroTexto 5" hidden="1">
          <a:extLst>
            <a:ext uri="{FF2B5EF4-FFF2-40B4-BE49-F238E27FC236}">
              <a16:creationId xmlns:a16="http://schemas.microsoft.com/office/drawing/2014/main" id="{00000000-0008-0000-0900-00000C000000}"/>
            </a:ext>
          </a:extLst>
        </xdr:cNvPr>
        <xdr:cNvSpPr txBox="1"/>
      </xdr:nvSpPr>
      <xdr:spPr>
        <a:xfrm>
          <a:off x="12931775" y="219075"/>
          <a:ext cx="3508375"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6</xdr:col>
      <xdr:colOff>167034</xdr:colOff>
      <xdr:row>0</xdr:row>
      <xdr:rowOff>359816</xdr:rowOff>
    </xdr:from>
    <xdr:to>
      <xdr:col>6</xdr:col>
      <xdr:colOff>1630993</xdr:colOff>
      <xdr:row>1</xdr:row>
      <xdr:rowOff>108007</xdr:rowOff>
    </xdr:to>
    <xdr:sp macro="" textlink="">
      <xdr:nvSpPr>
        <xdr:cNvPr id="13" name="CuadroTexto 10" hidden="1">
          <a:extLst>
            <a:ext uri="{FF2B5EF4-FFF2-40B4-BE49-F238E27FC236}">
              <a16:creationId xmlns:a16="http://schemas.microsoft.com/office/drawing/2014/main" id="{00000000-0008-0000-0900-00000D000000}"/>
            </a:ext>
          </a:extLst>
        </xdr:cNvPr>
        <xdr:cNvSpPr txBox="1"/>
      </xdr:nvSpPr>
      <xdr:spPr>
        <a:xfrm>
          <a:off x="13073409"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6</xdr:col>
      <xdr:colOff>28575</xdr:colOff>
      <xdr:row>0</xdr:row>
      <xdr:rowOff>647700</xdr:rowOff>
    </xdr:from>
    <xdr:to>
      <xdr:col>7</xdr:col>
      <xdr:colOff>11205</xdr:colOff>
      <xdr:row>1</xdr:row>
      <xdr:rowOff>87656</xdr:rowOff>
    </xdr:to>
    <xdr:sp macro="" textlink="">
      <xdr:nvSpPr>
        <xdr:cNvPr id="14" name="ayuda2" hidden="1">
          <a:extLst>
            <a:ext uri="{FF2B5EF4-FFF2-40B4-BE49-F238E27FC236}">
              <a16:creationId xmlns:a16="http://schemas.microsoft.com/office/drawing/2014/main" id="{00000000-0008-0000-0900-00000E000000}"/>
            </a:ext>
          </a:extLst>
        </xdr:cNvPr>
        <xdr:cNvSpPr txBox="1"/>
      </xdr:nvSpPr>
      <xdr:spPr>
        <a:xfrm>
          <a:off x="12934950" y="647700"/>
          <a:ext cx="3516405"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7</xdr:col>
      <xdr:colOff>0</xdr:colOff>
      <xdr:row>0</xdr:row>
      <xdr:rowOff>9525</xdr:rowOff>
    </xdr:from>
    <xdr:to>
      <xdr:col>7</xdr:col>
      <xdr:colOff>923925</xdr:colOff>
      <xdr:row>1</xdr:row>
      <xdr:rowOff>342900</xdr:rowOff>
    </xdr:to>
    <xdr:sp macro="" textlink="">
      <xdr:nvSpPr>
        <xdr:cNvPr id="15" name="ayuda1" hidden="1">
          <a:extLst>
            <a:ext uri="{FF2B5EF4-FFF2-40B4-BE49-F238E27FC236}">
              <a16:creationId xmlns:a16="http://schemas.microsoft.com/office/drawing/2014/main" id="{00000000-0008-0000-0900-00000F000000}"/>
            </a:ext>
          </a:extLst>
        </xdr:cNvPr>
        <xdr:cNvSpPr txBox="1"/>
      </xdr:nvSpPr>
      <xdr:spPr>
        <a:xfrm>
          <a:off x="16440150"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7</xdr:col>
      <xdr:colOff>25400</xdr:colOff>
      <xdr:row>0</xdr:row>
      <xdr:rowOff>219075</xdr:rowOff>
    </xdr:from>
    <xdr:to>
      <xdr:col>8</xdr:col>
      <xdr:colOff>0</xdr:colOff>
      <xdr:row>1</xdr:row>
      <xdr:rowOff>103593</xdr:rowOff>
    </xdr:to>
    <xdr:sp macro="" textlink="">
      <xdr:nvSpPr>
        <xdr:cNvPr id="16" name="CuadroTexto 5" hidden="1">
          <a:extLst>
            <a:ext uri="{FF2B5EF4-FFF2-40B4-BE49-F238E27FC236}">
              <a16:creationId xmlns:a16="http://schemas.microsoft.com/office/drawing/2014/main" id="{00000000-0008-0000-0900-000010000000}"/>
            </a:ext>
          </a:extLst>
        </xdr:cNvPr>
        <xdr:cNvSpPr txBox="1"/>
      </xdr:nvSpPr>
      <xdr:spPr>
        <a:xfrm>
          <a:off x="16465550" y="219075"/>
          <a:ext cx="3498850"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7</xdr:col>
      <xdr:colOff>167034</xdr:colOff>
      <xdr:row>0</xdr:row>
      <xdr:rowOff>359816</xdr:rowOff>
    </xdr:from>
    <xdr:to>
      <xdr:col>7</xdr:col>
      <xdr:colOff>1630993</xdr:colOff>
      <xdr:row>1</xdr:row>
      <xdr:rowOff>108007</xdr:rowOff>
    </xdr:to>
    <xdr:sp macro="" textlink="">
      <xdr:nvSpPr>
        <xdr:cNvPr id="17" name="CuadroTexto 10" hidden="1">
          <a:extLst>
            <a:ext uri="{FF2B5EF4-FFF2-40B4-BE49-F238E27FC236}">
              <a16:creationId xmlns:a16="http://schemas.microsoft.com/office/drawing/2014/main" id="{00000000-0008-0000-0900-000011000000}"/>
            </a:ext>
          </a:extLst>
        </xdr:cNvPr>
        <xdr:cNvSpPr txBox="1"/>
      </xdr:nvSpPr>
      <xdr:spPr>
        <a:xfrm>
          <a:off x="16607184"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7</xdr:col>
      <xdr:colOff>28575</xdr:colOff>
      <xdr:row>0</xdr:row>
      <xdr:rowOff>647700</xdr:rowOff>
    </xdr:from>
    <xdr:to>
      <xdr:col>8</xdr:col>
      <xdr:colOff>11205</xdr:colOff>
      <xdr:row>1</xdr:row>
      <xdr:rowOff>87656</xdr:rowOff>
    </xdr:to>
    <xdr:sp macro="" textlink="">
      <xdr:nvSpPr>
        <xdr:cNvPr id="18" name="ayuda2" hidden="1">
          <a:extLst>
            <a:ext uri="{FF2B5EF4-FFF2-40B4-BE49-F238E27FC236}">
              <a16:creationId xmlns:a16="http://schemas.microsoft.com/office/drawing/2014/main" id="{00000000-0008-0000-0900-000012000000}"/>
            </a:ext>
          </a:extLst>
        </xdr:cNvPr>
        <xdr:cNvSpPr txBox="1"/>
      </xdr:nvSpPr>
      <xdr:spPr>
        <a:xfrm>
          <a:off x="16468725" y="647700"/>
          <a:ext cx="3506880"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8</xdr:col>
      <xdr:colOff>0</xdr:colOff>
      <xdr:row>0</xdr:row>
      <xdr:rowOff>9525</xdr:rowOff>
    </xdr:from>
    <xdr:to>
      <xdr:col>8</xdr:col>
      <xdr:colOff>923925</xdr:colOff>
      <xdr:row>1</xdr:row>
      <xdr:rowOff>342900</xdr:rowOff>
    </xdr:to>
    <xdr:sp macro="" textlink="">
      <xdr:nvSpPr>
        <xdr:cNvPr id="19" name="ayuda1" hidden="1">
          <a:extLst>
            <a:ext uri="{FF2B5EF4-FFF2-40B4-BE49-F238E27FC236}">
              <a16:creationId xmlns:a16="http://schemas.microsoft.com/office/drawing/2014/main" id="{00000000-0008-0000-0900-000013000000}"/>
            </a:ext>
          </a:extLst>
        </xdr:cNvPr>
        <xdr:cNvSpPr txBox="1"/>
      </xdr:nvSpPr>
      <xdr:spPr>
        <a:xfrm>
          <a:off x="19964400"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8</xdr:col>
      <xdr:colOff>25400</xdr:colOff>
      <xdr:row>0</xdr:row>
      <xdr:rowOff>219075</xdr:rowOff>
    </xdr:from>
    <xdr:to>
      <xdr:col>9</xdr:col>
      <xdr:colOff>0</xdr:colOff>
      <xdr:row>1</xdr:row>
      <xdr:rowOff>103593</xdr:rowOff>
    </xdr:to>
    <xdr:sp macro="" textlink="">
      <xdr:nvSpPr>
        <xdr:cNvPr id="20" name="CuadroTexto 5" hidden="1">
          <a:extLst>
            <a:ext uri="{FF2B5EF4-FFF2-40B4-BE49-F238E27FC236}">
              <a16:creationId xmlns:a16="http://schemas.microsoft.com/office/drawing/2014/main" id="{00000000-0008-0000-0900-000014000000}"/>
            </a:ext>
          </a:extLst>
        </xdr:cNvPr>
        <xdr:cNvSpPr txBox="1"/>
      </xdr:nvSpPr>
      <xdr:spPr>
        <a:xfrm>
          <a:off x="19989800" y="219075"/>
          <a:ext cx="1927225"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8</xdr:col>
      <xdr:colOff>167034</xdr:colOff>
      <xdr:row>0</xdr:row>
      <xdr:rowOff>359816</xdr:rowOff>
    </xdr:from>
    <xdr:to>
      <xdr:col>8</xdr:col>
      <xdr:colOff>1630993</xdr:colOff>
      <xdr:row>1</xdr:row>
      <xdr:rowOff>108007</xdr:rowOff>
    </xdr:to>
    <xdr:sp macro="" textlink="">
      <xdr:nvSpPr>
        <xdr:cNvPr id="21" name="CuadroTexto 10" hidden="1">
          <a:extLst>
            <a:ext uri="{FF2B5EF4-FFF2-40B4-BE49-F238E27FC236}">
              <a16:creationId xmlns:a16="http://schemas.microsoft.com/office/drawing/2014/main" id="{00000000-0008-0000-0900-000015000000}"/>
            </a:ext>
          </a:extLst>
        </xdr:cNvPr>
        <xdr:cNvSpPr txBox="1"/>
      </xdr:nvSpPr>
      <xdr:spPr>
        <a:xfrm>
          <a:off x="20131434"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8</xdr:col>
      <xdr:colOff>28575</xdr:colOff>
      <xdr:row>0</xdr:row>
      <xdr:rowOff>647700</xdr:rowOff>
    </xdr:from>
    <xdr:to>
      <xdr:col>9</xdr:col>
      <xdr:colOff>11205</xdr:colOff>
      <xdr:row>1</xdr:row>
      <xdr:rowOff>87656</xdr:rowOff>
    </xdr:to>
    <xdr:sp macro="" textlink="">
      <xdr:nvSpPr>
        <xdr:cNvPr id="22" name="ayuda2" hidden="1">
          <a:extLst>
            <a:ext uri="{FF2B5EF4-FFF2-40B4-BE49-F238E27FC236}">
              <a16:creationId xmlns:a16="http://schemas.microsoft.com/office/drawing/2014/main" id="{00000000-0008-0000-0900-000016000000}"/>
            </a:ext>
          </a:extLst>
        </xdr:cNvPr>
        <xdr:cNvSpPr txBox="1"/>
      </xdr:nvSpPr>
      <xdr:spPr>
        <a:xfrm>
          <a:off x="19992975" y="647700"/>
          <a:ext cx="1935255"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9</xdr:col>
      <xdr:colOff>0</xdr:colOff>
      <xdr:row>0</xdr:row>
      <xdr:rowOff>9525</xdr:rowOff>
    </xdr:from>
    <xdr:to>
      <xdr:col>9</xdr:col>
      <xdr:colOff>923925</xdr:colOff>
      <xdr:row>1</xdr:row>
      <xdr:rowOff>342900</xdr:rowOff>
    </xdr:to>
    <xdr:sp macro="" textlink="">
      <xdr:nvSpPr>
        <xdr:cNvPr id="23" name="ayuda1" hidden="1">
          <a:extLst>
            <a:ext uri="{FF2B5EF4-FFF2-40B4-BE49-F238E27FC236}">
              <a16:creationId xmlns:a16="http://schemas.microsoft.com/office/drawing/2014/main" id="{00000000-0008-0000-0900-000017000000}"/>
            </a:ext>
          </a:extLst>
        </xdr:cNvPr>
        <xdr:cNvSpPr txBox="1"/>
      </xdr:nvSpPr>
      <xdr:spPr>
        <a:xfrm>
          <a:off x="21917025"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9</xdr:col>
      <xdr:colOff>25400</xdr:colOff>
      <xdr:row>0</xdr:row>
      <xdr:rowOff>219075</xdr:rowOff>
    </xdr:from>
    <xdr:to>
      <xdr:col>10</xdr:col>
      <xdr:colOff>0</xdr:colOff>
      <xdr:row>1</xdr:row>
      <xdr:rowOff>103593</xdr:rowOff>
    </xdr:to>
    <xdr:sp macro="" textlink="">
      <xdr:nvSpPr>
        <xdr:cNvPr id="24" name="CuadroTexto 5" hidden="1">
          <a:extLst>
            <a:ext uri="{FF2B5EF4-FFF2-40B4-BE49-F238E27FC236}">
              <a16:creationId xmlns:a16="http://schemas.microsoft.com/office/drawing/2014/main" id="{00000000-0008-0000-0900-000018000000}"/>
            </a:ext>
          </a:extLst>
        </xdr:cNvPr>
        <xdr:cNvSpPr txBox="1"/>
      </xdr:nvSpPr>
      <xdr:spPr>
        <a:xfrm>
          <a:off x="21942425" y="219075"/>
          <a:ext cx="1289050"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9</xdr:col>
      <xdr:colOff>167034</xdr:colOff>
      <xdr:row>0</xdr:row>
      <xdr:rowOff>359816</xdr:rowOff>
    </xdr:from>
    <xdr:to>
      <xdr:col>9</xdr:col>
      <xdr:colOff>1630993</xdr:colOff>
      <xdr:row>1</xdr:row>
      <xdr:rowOff>108007</xdr:rowOff>
    </xdr:to>
    <xdr:sp macro="" textlink="">
      <xdr:nvSpPr>
        <xdr:cNvPr id="25" name="CuadroTexto 10" hidden="1">
          <a:extLst>
            <a:ext uri="{FF2B5EF4-FFF2-40B4-BE49-F238E27FC236}">
              <a16:creationId xmlns:a16="http://schemas.microsoft.com/office/drawing/2014/main" id="{00000000-0008-0000-0900-000019000000}"/>
            </a:ext>
          </a:extLst>
        </xdr:cNvPr>
        <xdr:cNvSpPr txBox="1"/>
      </xdr:nvSpPr>
      <xdr:spPr>
        <a:xfrm>
          <a:off x="22084059" y="359816"/>
          <a:ext cx="1149634"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9</xdr:col>
      <xdr:colOff>28575</xdr:colOff>
      <xdr:row>0</xdr:row>
      <xdr:rowOff>647700</xdr:rowOff>
    </xdr:from>
    <xdr:to>
      <xdr:col>10</xdr:col>
      <xdr:colOff>11205</xdr:colOff>
      <xdr:row>1</xdr:row>
      <xdr:rowOff>87656</xdr:rowOff>
    </xdr:to>
    <xdr:sp macro="" textlink="">
      <xdr:nvSpPr>
        <xdr:cNvPr id="26" name="ayuda2" hidden="1">
          <a:extLst>
            <a:ext uri="{FF2B5EF4-FFF2-40B4-BE49-F238E27FC236}">
              <a16:creationId xmlns:a16="http://schemas.microsoft.com/office/drawing/2014/main" id="{00000000-0008-0000-0900-00001A000000}"/>
            </a:ext>
          </a:extLst>
        </xdr:cNvPr>
        <xdr:cNvSpPr txBox="1"/>
      </xdr:nvSpPr>
      <xdr:spPr>
        <a:xfrm>
          <a:off x="21945600" y="647700"/>
          <a:ext cx="1297080" cy="25910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10</xdr:col>
      <xdr:colOff>0</xdr:colOff>
      <xdr:row>0</xdr:row>
      <xdr:rowOff>9525</xdr:rowOff>
    </xdr:from>
    <xdr:to>
      <xdr:col>10</xdr:col>
      <xdr:colOff>923925</xdr:colOff>
      <xdr:row>1</xdr:row>
      <xdr:rowOff>342900</xdr:rowOff>
    </xdr:to>
    <xdr:sp macro="" textlink="">
      <xdr:nvSpPr>
        <xdr:cNvPr id="27" name="ayuda1" hidden="1">
          <a:extLst>
            <a:ext uri="{FF2B5EF4-FFF2-40B4-BE49-F238E27FC236}">
              <a16:creationId xmlns:a16="http://schemas.microsoft.com/office/drawing/2014/main" id="{00000000-0008-0000-0900-00001B000000}"/>
            </a:ext>
          </a:extLst>
        </xdr:cNvPr>
        <xdr:cNvSpPr txBox="1"/>
      </xdr:nvSpPr>
      <xdr:spPr>
        <a:xfrm>
          <a:off x="23231475" y="9525"/>
          <a:ext cx="923925" cy="1152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10</xdr:col>
      <xdr:colOff>25400</xdr:colOff>
      <xdr:row>0</xdr:row>
      <xdr:rowOff>219075</xdr:rowOff>
    </xdr:from>
    <xdr:to>
      <xdr:col>11</xdr:col>
      <xdr:colOff>0</xdr:colOff>
      <xdr:row>1</xdr:row>
      <xdr:rowOff>103593</xdr:rowOff>
    </xdr:to>
    <xdr:sp macro="" textlink="">
      <xdr:nvSpPr>
        <xdr:cNvPr id="28" name="CuadroTexto 5" hidden="1">
          <a:extLst>
            <a:ext uri="{FF2B5EF4-FFF2-40B4-BE49-F238E27FC236}">
              <a16:creationId xmlns:a16="http://schemas.microsoft.com/office/drawing/2014/main" id="{00000000-0008-0000-0900-00001C000000}"/>
            </a:ext>
          </a:extLst>
        </xdr:cNvPr>
        <xdr:cNvSpPr txBox="1"/>
      </xdr:nvSpPr>
      <xdr:spPr>
        <a:xfrm>
          <a:off x="23256875" y="219075"/>
          <a:ext cx="2279650" cy="703668"/>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10</xdr:col>
      <xdr:colOff>167034</xdr:colOff>
      <xdr:row>0</xdr:row>
      <xdr:rowOff>359816</xdr:rowOff>
    </xdr:from>
    <xdr:to>
      <xdr:col>10</xdr:col>
      <xdr:colOff>1630993</xdr:colOff>
      <xdr:row>1</xdr:row>
      <xdr:rowOff>108007</xdr:rowOff>
    </xdr:to>
    <xdr:sp macro="" textlink="">
      <xdr:nvSpPr>
        <xdr:cNvPr id="29" name="CuadroTexto 10" hidden="1">
          <a:extLst>
            <a:ext uri="{FF2B5EF4-FFF2-40B4-BE49-F238E27FC236}">
              <a16:creationId xmlns:a16="http://schemas.microsoft.com/office/drawing/2014/main" id="{00000000-0008-0000-0900-00001D000000}"/>
            </a:ext>
          </a:extLst>
        </xdr:cNvPr>
        <xdr:cNvSpPr txBox="1"/>
      </xdr:nvSpPr>
      <xdr:spPr>
        <a:xfrm>
          <a:off x="23398509" y="359816"/>
          <a:ext cx="1463959" cy="5673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ORMATO%20SEGUIMIENTO%20A%20LAS%20METAS%20DE%20LOS%20PROYECTOS%20DE%20INVERSI&#211;N%20Y%20METAS%20PLAN%20DE%20DESARROLL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PRESENTACI&#211;N%20CI%2016062017\CONTROL%20INTERNO%202017\FORMATO%20REPORTE%20INFORME%20JEFES%20CI.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SED%20OCI%2028.09.2017\SED%20EJEMPLO%2028.09.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pgomez/Documents/CONTROL%20INTERNO%202017/Dise&#241;o%20Metodolog&#237;a%20Informe%20PDD/METODOLOGIA/DOCUMENTOS%20FINALES%20METDOLOGIA/EJEMPLO%20S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PRESENTACI&#211;N%20CI%2016062017\PROPUESTA%20HERRAMIENTA%20INFORME%20CI%200408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DISTRITO"/>
      <sheetName val="01d_planaccioncompgestioninver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CTUALIZACION DATOS"/>
      <sheetName val="F1"/>
      <sheetName val="BD1"/>
      <sheetName val="BD-resultados"/>
      <sheetName val="Hoja2"/>
      <sheetName val="FORMATO REPORTE INFORME JEFES C"/>
    </sheetNames>
    <definedNames>
      <definedName name="Botondeayuda_8"/>
      <definedName name="inser_CAUSA"/>
      <definedName name="inser_CAUSA2"/>
      <definedName name="inser_CAUSA3"/>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sheetName val="OBSERVACIONES Y RECOMENDACIONES"/>
      <sheetName val="EJEMPLO DOCENTES 1"/>
      <sheetName val="EJEMPLO DOCENTES 2"/>
      <sheetName val="EJEMPLO RUTA 1"/>
      <sheetName val="EJEMPLO RUTA 2"/>
      <sheetName val="EJEMPLO 1 (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URA "/>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UESTA HERRAMIENTA INFORMEv2"/>
      <sheetName val="ESTRUCTURA DISTRITO"/>
      <sheetName val="20170726539713551597459"/>
      <sheetName val="BD1"/>
      <sheetName val="01d_planaccioncompgestioninvers"/>
    </sheetNames>
    <sheetDataSet>
      <sheetData sheetId="0" refreshError="1"/>
      <sheetData sheetId="1" refreshError="1">
        <row r="1">
          <cell r="E1" t="str">
            <v xml:space="preserve">PILAR  O EJE TRANSVERSAL </v>
          </cell>
          <cell r="F1" t="str">
            <v xml:space="preserve">NOMBRES PILARES O EJES TRANSVERSALES </v>
          </cell>
        </row>
        <row r="2">
          <cell r="E2" t="str">
            <v>PILAR 1</v>
          </cell>
          <cell r="F2" t="str">
            <v>Igualdad de Calidad de Vida</v>
          </cell>
        </row>
        <row r="3">
          <cell r="E3" t="str">
            <v>PILAR 2</v>
          </cell>
          <cell r="F3" t="str">
            <v>Democracia Urbana</v>
          </cell>
        </row>
        <row r="4">
          <cell r="E4" t="str">
            <v>PILAR 3</v>
          </cell>
          <cell r="F4" t="str">
            <v>Construcción de Comunidad y Cultura Ciudadana</v>
          </cell>
        </row>
        <row r="5">
          <cell r="E5" t="str">
            <v>EJE TRANSVERSAL UNO</v>
          </cell>
          <cell r="F5" t="str">
            <v>Nuevo Ordenamiento Territorial</v>
          </cell>
        </row>
        <row r="6">
          <cell r="E6" t="str">
            <v>EJE TRANSVERSAL DOS</v>
          </cell>
          <cell r="F6" t="str">
            <v>Desarrollo económico basado en el conocimiento</v>
          </cell>
        </row>
        <row r="7">
          <cell r="E7" t="str">
            <v>EJE TRANSVERSAL TRES</v>
          </cell>
          <cell r="F7" t="str">
            <v>Sostenibilidad ambiental basada en eficiencia energética</v>
          </cell>
        </row>
        <row r="8">
          <cell r="E8" t="str">
            <v>EJE TRANSVERSAL CUATRO</v>
          </cell>
          <cell r="F8" t="str">
            <v>Gobierno Legítimo, fortalecimiento local y eficiencia</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2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5.vml"/><Relationship Id="rId7" Type="http://schemas.openxmlformats.org/officeDocument/2006/relationships/ctrlProp" Target="../ctrlProps/ctrlProp2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26" Type="http://schemas.openxmlformats.org/officeDocument/2006/relationships/ctrlProp" Target="../ctrlProps/ctrlProp53.xml"/><Relationship Id="rId3" Type="http://schemas.openxmlformats.org/officeDocument/2006/relationships/vmlDrawing" Target="../drawings/vmlDrawing6.vml"/><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5" Type="http://schemas.openxmlformats.org/officeDocument/2006/relationships/ctrlProp" Target="../ctrlProps/ctrlProp52.xml"/><Relationship Id="rId2" Type="http://schemas.openxmlformats.org/officeDocument/2006/relationships/drawing" Target="../drawings/drawing7.xm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printerSettings" Target="../printerSettings/printerSettings7.bin"/><Relationship Id="rId6" Type="http://schemas.openxmlformats.org/officeDocument/2006/relationships/ctrlProp" Target="../ctrlProps/ctrlProp33.xml"/><Relationship Id="rId11" Type="http://schemas.openxmlformats.org/officeDocument/2006/relationships/ctrlProp" Target="../ctrlProps/ctrlProp38.xml"/><Relationship Id="rId24" Type="http://schemas.openxmlformats.org/officeDocument/2006/relationships/ctrlProp" Target="../ctrlProps/ctrlProp51.xml"/><Relationship Id="rId5" Type="http://schemas.openxmlformats.org/officeDocument/2006/relationships/ctrlProp" Target="../ctrlProps/ctrlProp32.xml"/><Relationship Id="rId15" Type="http://schemas.openxmlformats.org/officeDocument/2006/relationships/ctrlProp" Target="../ctrlProps/ctrlProp42.xml"/><Relationship Id="rId23" Type="http://schemas.openxmlformats.org/officeDocument/2006/relationships/ctrlProp" Target="../ctrlProps/ctrlProp50.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 Id="rId22" Type="http://schemas.openxmlformats.org/officeDocument/2006/relationships/ctrlProp" Target="../ctrlProps/ctrlProp49.xml"/><Relationship Id="rId27" Type="http://schemas.openxmlformats.org/officeDocument/2006/relationships/ctrlProp" Target="../ctrlProps/ctrlProp5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55"/>
  <sheetViews>
    <sheetView showGridLines="0" tabSelected="1" topLeftCell="A15" zoomScale="40" zoomScaleNormal="4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0" t="s">
        <v>99</v>
      </c>
      <c r="D10" s="190"/>
      <c r="E10" s="2" t="s">
        <v>2</v>
      </c>
      <c r="F10" s="191" t="s">
        <v>100</v>
      </c>
      <c r="G10" s="191"/>
      <c r="H10" s="191"/>
      <c r="I10" s="3" t="s">
        <v>3</v>
      </c>
      <c r="J10" s="4">
        <v>2017</v>
      </c>
      <c r="K10" s="192" t="s">
        <v>4</v>
      </c>
      <c r="L10" s="193"/>
      <c r="M10" s="5" t="s">
        <v>98</v>
      </c>
    </row>
    <row r="11" spans="2:13" ht="15.75" thickBot="1" x14ac:dyDescent="0.3"/>
    <row r="12" spans="2:13" ht="226.5" customHeight="1" thickBot="1" x14ac:dyDescent="0.3">
      <c r="B12" s="16" t="s">
        <v>5</v>
      </c>
      <c r="C12" s="173" t="str">
        <f>VLOOKUP(B12,'ESTRUCTURA '!E1:F8,2,0)</f>
        <v>Gobierno Legítimo, fortalecimiento local y eficiencia</v>
      </c>
      <c r="D12" s="174"/>
      <c r="E12" s="16" t="s">
        <v>6</v>
      </c>
      <c r="F12" s="175" t="s">
        <v>190</v>
      </c>
      <c r="G12" s="176"/>
      <c r="H12" s="177"/>
      <c r="I12" s="15" t="s">
        <v>7</v>
      </c>
      <c r="J12" s="178" t="s">
        <v>191</v>
      </c>
      <c r="K12" s="179"/>
      <c r="L12" s="179"/>
      <c r="M12" s="180"/>
    </row>
    <row r="13" spans="2:13" ht="24" thickBot="1" x14ac:dyDescent="0.3">
      <c r="B13" s="194"/>
      <c r="C13" s="195"/>
      <c r="D13" s="195"/>
      <c r="E13" s="195"/>
      <c r="F13" s="195"/>
      <c r="G13" s="195"/>
      <c r="H13" s="195"/>
      <c r="I13" s="195"/>
      <c r="J13" s="195"/>
      <c r="K13" s="195"/>
      <c r="L13" s="195"/>
      <c r="M13" s="195"/>
    </row>
    <row r="14" spans="2:13" ht="70.5" thickBot="1" x14ac:dyDescent="0.3">
      <c r="B14" s="16" t="s">
        <v>8</v>
      </c>
      <c r="C14" s="196" t="s">
        <v>280</v>
      </c>
      <c r="D14" s="197"/>
      <c r="E14" s="16" t="s">
        <v>9</v>
      </c>
      <c r="F14" s="17"/>
      <c r="G14" s="16" t="s">
        <v>10</v>
      </c>
      <c r="H14" s="19"/>
      <c r="I14" s="18" t="s">
        <v>11</v>
      </c>
      <c r="J14" s="132">
        <v>2016</v>
      </c>
      <c r="K14" s="198" t="s">
        <v>12</v>
      </c>
      <c r="L14" s="199"/>
      <c r="M14" s="132">
        <v>2020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4"/>
      <c r="E16" s="208" t="s">
        <v>14</v>
      </c>
      <c r="F16" s="210" t="s">
        <v>15</v>
      </c>
      <c r="G16" s="210"/>
      <c r="H16" s="210"/>
      <c r="I16" s="211" t="s">
        <v>16</v>
      </c>
      <c r="J16" s="210"/>
      <c r="K16" s="210"/>
      <c r="L16" s="210"/>
      <c r="M16" s="212"/>
    </row>
    <row r="17" spans="2:16" ht="56.25" customHeight="1" thickBot="1" x14ac:dyDescent="0.3">
      <c r="B17" s="205"/>
      <c r="C17" s="206"/>
      <c r="D17" s="207"/>
      <c r="E17" s="209"/>
      <c r="F17" s="23" t="s">
        <v>17</v>
      </c>
      <c r="G17" s="49" t="s">
        <v>18</v>
      </c>
      <c r="H17" s="33" t="s">
        <v>19</v>
      </c>
      <c r="I17" s="23" t="s">
        <v>20</v>
      </c>
      <c r="J17" s="23" t="s">
        <v>21</v>
      </c>
      <c r="K17" s="28" t="s">
        <v>19</v>
      </c>
      <c r="L17" s="23" t="s">
        <v>22</v>
      </c>
      <c r="M17" s="25" t="s">
        <v>19</v>
      </c>
    </row>
    <row r="18" spans="2:16" ht="29.25" customHeight="1" x14ac:dyDescent="0.25">
      <c r="B18" s="222" t="s">
        <v>192</v>
      </c>
      <c r="C18" s="223"/>
      <c r="D18" s="224"/>
      <c r="E18" s="38" t="s">
        <v>23</v>
      </c>
      <c r="F18" s="135">
        <f>+F24+F29+F34+F39+F44+F49</f>
        <v>161</v>
      </c>
      <c r="G18" s="135">
        <f>+G24+G29+G34+G39+G44+G49</f>
        <v>98</v>
      </c>
      <c r="H18" s="34">
        <f>+G18/F18</f>
        <v>0.60869565217391308</v>
      </c>
      <c r="I18" s="135">
        <f>+I24+I29+I34+I39+I44+I49</f>
        <v>17545</v>
      </c>
      <c r="J18" s="135">
        <f>+J24+J29+J34+J39+J44+J49</f>
        <v>4190</v>
      </c>
      <c r="K18" s="34">
        <f>+J18/I18</f>
        <v>0.23881447705899117</v>
      </c>
      <c r="L18" s="24">
        <f>105680733/1000000</f>
        <v>105.680733</v>
      </c>
      <c r="M18" s="29">
        <f t="shared" ref="M18:M19" si="0">+L18/J18</f>
        <v>2.5222131980906923E-2</v>
      </c>
    </row>
    <row r="19" spans="2:16" ht="25.5" customHeight="1" x14ac:dyDescent="0.25">
      <c r="B19" s="225"/>
      <c r="C19" s="226"/>
      <c r="D19" s="227"/>
      <c r="E19" s="39" t="s">
        <v>24</v>
      </c>
      <c r="F19" s="136">
        <f t="shared" ref="F19:G21" si="1">+F25+F30+F35+F40+F45+F50</f>
        <v>224</v>
      </c>
      <c r="G19" s="136">
        <f t="shared" si="1"/>
        <v>184</v>
      </c>
      <c r="H19" s="29">
        <f t="shared" ref="H19:H22" si="2">+G19/F19</f>
        <v>0.8214285714285714</v>
      </c>
      <c r="I19" s="136">
        <f t="shared" ref="I19:J19" si="3">+I25+I30+I35+I40+I45+I50</f>
        <v>16845</v>
      </c>
      <c r="J19" s="136">
        <f t="shared" si="3"/>
        <v>7199.4</v>
      </c>
      <c r="K19" s="29">
        <f t="shared" ref="K19:K22" si="4">+J19/I19</f>
        <v>0.42739091718610861</v>
      </c>
      <c r="L19" s="9">
        <f>1419684736/1000000</f>
        <v>1419.6847359999999</v>
      </c>
      <c r="M19" s="29">
        <f t="shared" si="0"/>
        <v>0.19719486846126066</v>
      </c>
    </row>
    <row r="20" spans="2:16" ht="25.5" customHeight="1" x14ac:dyDescent="0.25">
      <c r="B20" s="225"/>
      <c r="C20" s="226"/>
      <c r="D20" s="227"/>
      <c r="E20" s="39" t="s">
        <v>25</v>
      </c>
      <c r="F20" s="136">
        <f t="shared" si="1"/>
        <v>223</v>
      </c>
      <c r="G20" s="136">
        <f t="shared" si="1"/>
        <v>203</v>
      </c>
      <c r="H20" s="29">
        <f t="shared" si="2"/>
        <v>0.91031390134529144</v>
      </c>
      <c r="I20" s="136">
        <f t="shared" ref="I20:J20" si="5">+I26+I31+I36+I41+I46+I51</f>
        <v>16845.099999999999</v>
      </c>
      <c r="J20" s="136">
        <f t="shared" si="5"/>
        <v>14032.8</v>
      </c>
      <c r="K20" s="29">
        <f t="shared" si="4"/>
        <v>0.83304937340829088</v>
      </c>
      <c r="L20" s="9">
        <f>3951395329/1000000</f>
        <v>3951.3953289999999</v>
      </c>
      <c r="M20" s="29">
        <f>+L20/J20</f>
        <v>0.28158281519012601</v>
      </c>
    </row>
    <row r="21" spans="2:16" ht="25.5" customHeight="1" x14ac:dyDescent="0.25">
      <c r="B21" s="225"/>
      <c r="C21" s="226"/>
      <c r="D21" s="227"/>
      <c r="E21" s="39" t="s">
        <v>26</v>
      </c>
      <c r="F21" s="136">
        <f t="shared" si="1"/>
        <v>0</v>
      </c>
      <c r="G21" s="136">
        <f t="shared" si="1"/>
        <v>0</v>
      </c>
      <c r="H21" s="29"/>
      <c r="I21" s="136">
        <f t="shared" ref="I21:J21" si="6">+I27+I32+I37+I42+I47+I52</f>
        <v>0</v>
      </c>
      <c r="J21" s="136">
        <f t="shared" si="6"/>
        <v>0</v>
      </c>
      <c r="K21" s="29"/>
      <c r="L21" s="9"/>
      <c r="M21" s="29"/>
    </row>
    <row r="22" spans="2:16" ht="77.25" customHeight="1" thickBot="1" x14ac:dyDescent="0.3">
      <c r="B22" s="228"/>
      <c r="C22" s="229"/>
      <c r="D22" s="230"/>
      <c r="E22" s="43" t="s">
        <v>27</v>
      </c>
      <c r="F22" s="134">
        <f>+F20</f>
        <v>223</v>
      </c>
      <c r="G22" s="134">
        <f>+G20</f>
        <v>203</v>
      </c>
      <c r="H22" s="30">
        <f t="shared" si="2"/>
        <v>0.91031390134529144</v>
      </c>
      <c r="I22" s="134">
        <f>+I20</f>
        <v>16845.099999999999</v>
      </c>
      <c r="J22" s="134">
        <f>+J20</f>
        <v>14032.8</v>
      </c>
      <c r="K22" s="30">
        <f t="shared" si="4"/>
        <v>0.83304937340829088</v>
      </c>
      <c r="L22" s="134">
        <f>+L20</f>
        <v>3951.3953289999999</v>
      </c>
      <c r="M22" s="29">
        <f>+L22/J22</f>
        <v>0.28158281519012601</v>
      </c>
    </row>
    <row r="23" spans="2:16" ht="45.75" customHeight="1" thickBot="1" x14ac:dyDescent="0.3">
      <c r="B23" s="231" t="s">
        <v>28</v>
      </c>
      <c r="C23" s="234" t="s">
        <v>29</v>
      </c>
      <c r="D23" s="235"/>
      <c r="E23" s="23" t="s">
        <v>14</v>
      </c>
      <c r="F23" s="23" t="s">
        <v>20</v>
      </c>
      <c r="G23" s="44" t="s">
        <v>30</v>
      </c>
      <c r="H23" s="46" t="s">
        <v>19</v>
      </c>
      <c r="I23" s="23" t="s">
        <v>20</v>
      </c>
      <c r="J23" s="44" t="s">
        <v>30</v>
      </c>
      <c r="K23" s="46" t="s">
        <v>19</v>
      </c>
      <c r="L23" s="236" t="s">
        <v>31</v>
      </c>
      <c r="M23" s="236"/>
      <c r="N23" s="236"/>
      <c r="O23" s="237"/>
      <c r="P23" s="238"/>
    </row>
    <row r="24" spans="2:16" ht="25.5" customHeight="1" x14ac:dyDescent="0.25">
      <c r="B24" s="232"/>
      <c r="C24" s="222" t="s">
        <v>193</v>
      </c>
      <c r="D24" s="224"/>
      <c r="E24" s="40" t="s">
        <v>23</v>
      </c>
      <c r="F24" s="142">
        <v>5</v>
      </c>
      <c r="G24" s="142">
        <v>2</v>
      </c>
      <c r="H24" s="34">
        <f t="shared" ref="H24:H53" si="7">+G24/F24</f>
        <v>0.4</v>
      </c>
      <c r="I24" s="140">
        <v>1885.1</v>
      </c>
      <c r="J24" s="140">
        <v>94</v>
      </c>
      <c r="K24" s="34">
        <f t="shared" ref="K24:K26" si="8">+J24/I24</f>
        <v>4.9864728661609466E-2</v>
      </c>
      <c r="L24" s="239" t="s">
        <v>275</v>
      </c>
      <c r="M24" s="240"/>
      <c r="N24" s="240"/>
      <c r="O24" s="240"/>
      <c r="P24" s="241"/>
    </row>
    <row r="25" spans="2:16" ht="25.5" customHeight="1" x14ac:dyDescent="0.25">
      <c r="B25" s="232"/>
      <c r="C25" s="225"/>
      <c r="D25" s="227"/>
      <c r="E25" s="41" t="s">
        <v>24</v>
      </c>
      <c r="F25" s="142">
        <v>6</v>
      </c>
      <c r="G25" s="142">
        <v>6</v>
      </c>
      <c r="H25" s="29">
        <f t="shared" si="7"/>
        <v>1</v>
      </c>
      <c r="I25" s="140">
        <v>1563.4</v>
      </c>
      <c r="J25" s="140">
        <v>259</v>
      </c>
      <c r="K25" s="29">
        <f t="shared" si="8"/>
        <v>0.16566457720353076</v>
      </c>
      <c r="L25" s="242"/>
      <c r="M25" s="243"/>
      <c r="N25" s="243"/>
      <c r="O25" s="243"/>
      <c r="P25" s="244"/>
    </row>
    <row r="26" spans="2:16" ht="25.5" customHeight="1" x14ac:dyDescent="0.25">
      <c r="B26" s="232"/>
      <c r="C26" s="225"/>
      <c r="D26" s="227"/>
      <c r="E26" s="41" t="s">
        <v>25</v>
      </c>
      <c r="F26" s="142">
        <v>7</v>
      </c>
      <c r="G26" s="142">
        <v>7</v>
      </c>
      <c r="H26" s="29">
        <f t="shared" si="7"/>
        <v>1</v>
      </c>
      <c r="I26" s="140">
        <v>2599.6</v>
      </c>
      <c r="J26" s="140">
        <v>2032</v>
      </c>
      <c r="K26" s="29">
        <f t="shared" si="8"/>
        <v>0.78165871672565013</v>
      </c>
      <c r="L26" s="242"/>
      <c r="M26" s="243"/>
      <c r="N26" s="243"/>
      <c r="O26" s="243"/>
      <c r="P26" s="244"/>
    </row>
    <row r="27" spans="2:16" ht="25.5" customHeight="1" x14ac:dyDescent="0.25">
      <c r="B27" s="232"/>
      <c r="C27" s="225"/>
      <c r="D27" s="227"/>
      <c r="E27" s="41" t="s">
        <v>26</v>
      </c>
      <c r="F27" s="142"/>
      <c r="G27" s="142"/>
      <c r="H27" s="29"/>
      <c r="I27" s="140"/>
      <c r="J27" s="140"/>
      <c r="K27" s="29"/>
      <c r="L27" s="242"/>
      <c r="M27" s="243"/>
      <c r="N27" s="243"/>
      <c r="O27" s="243"/>
      <c r="P27" s="244"/>
    </row>
    <row r="28" spans="2:16" ht="225" customHeight="1" thickBot="1" x14ac:dyDescent="0.3">
      <c r="B28" s="232"/>
      <c r="C28" s="228"/>
      <c r="D28" s="230"/>
      <c r="E28" s="42" t="s">
        <v>27</v>
      </c>
      <c r="F28" s="134">
        <f>+F26</f>
        <v>7</v>
      </c>
      <c r="G28" s="134">
        <f>+G26</f>
        <v>7</v>
      </c>
      <c r="H28" s="30">
        <f t="shared" si="7"/>
        <v>1</v>
      </c>
      <c r="I28" s="133">
        <f>+I26</f>
        <v>2599.6</v>
      </c>
      <c r="J28" s="133">
        <f>+J26</f>
        <v>2032</v>
      </c>
      <c r="K28" s="30">
        <f t="shared" ref="K28" si="9">+J28/I28</f>
        <v>0.78165871672565013</v>
      </c>
      <c r="L28" s="245"/>
      <c r="M28" s="246"/>
      <c r="N28" s="246"/>
      <c r="O28" s="246"/>
      <c r="P28" s="247"/>
    </row>
    <row r="29" spans="2:16" ht="18" customHeight="1" x14ac:dyDescent="0.25">
      <c r="B29" s="232"/>
      <c r="C29" s="222" t="s">
        <v>194</v>
      </c>
      <c r="D29" s="224"/>
      <c r="E29" s="40" t="s">
        <v>23</v>
      </c>
      <c r="F29" s="143">
        <v>24</v>
      </c>
      <c r="G29" s="143">
        <v>22</v>
      </c>
      <c r="H29" s="34">
        <f>+G29/F29</f>
        <v>0.91666666666666663</v>
      </c>
      <c r="I29" s="141">
        <v>2752.5</v>
      </c>
      <c r="J29" s="141">
        <v>1132</v>
      </c>
      <c r="K29" s="34">
        <f>+J29/I29</f>
        <v>0.41126248864668485</v>
      </c>
      <c r="L29" s="239" t="s">
        <v>276</v>
      </c>
      <c r="M29" s="240"/>
      <c r="N29" s="240"/>
      <c r="O29" s="240"/>
      <c r="P29" s="241"/>
    </row>
    <row r="30" spans="2:16" ht="18" customHeight="1" x14ac:dyDescent="0.25">
      <c r="B30" s="232"/>
      <c r="C30" s="225"/>
      <c r="D30" s="227"/>
      <c r="E30" s="41" t="s">
        <v>24</v>
      </c>
      <c r="F30" s="142">
        <v>40</v>
      </c>
      <c r="G30" s="142">
        <v>35</v>
      </c>
      <c r="H30" s="29">
        <f t="shared" si="7"/>
        <v>0.875</v>
      </c>
      <c r="I30" s="140">
        <v>3355.4</v>
      </c>
      <c r="J30" s="140">
        <v>2126.9</v>
      </c>
      <c r="K30" s="29">
        <f t="shared" ref="K30:K33" si="10">+J30/I30</f>
        <v>0.63387375573702098</v>
      </c>
      <c r="L30" s="242"/>
      <c r="M30" s="243"/>
      <c r="N30" s="243"/>
      <c r="O30" s="243"/>
      <c r="P30" s="244"/>
    </row>
    <row r="31" spans="2:16" ht="18" customHeight="1" x14ac:dyDescent="0.25">
      <c r="B31" s="232"/>
      <c r="C31" s="225"/>
      <c r="D31" s="227"/>
      <c r="E31" s="41" t="s">
        <v>25</v>
      </c>
      <c r="F31" s="142">
        <v>39</v>
      </c>
      <c r="G31" s="142">
        <v>37</v>
      </c>
      <c r="H31" s="29">
        <f t="shared" si="7"/>
        <v>0.94871794871794868</v>
      </c>
      <c r="I31" s="140">
        <v>2883.9</v>
      </c>
      <c r="J31" s="140">
        <v>2655</v>
      </c>
      <c r="K31" s="29">
        <f t="shared" si="10"/>
        <v>0.92062831582232396</v>
      </c>
      <c r="L31" s="242"/>
      <c r="M31" s="243"/>
      <c r="N31" s="243"/>
      <c r="O31" s="243"/>
      <c r="P31" s="244"/>
    </row>
    <row r="32" spans="2:16" ht="18" customHeight="1" x14ac:dyDescent="0.25">
      <c r="B32" s="232"/>
      <c r="C32" s="225"/>
      <c r="D32" s="227"/>
      <c r="E32" s="41" t="s">
        <v>26</v>
      </c>
      <c r="F32" s="142"/>
      <c r="G32" s="142"/>
      <c r="H32" s="29"/>
      <c r="I32" s="140"/>
      <c r="J32" s="140"/>
      <c r="K32" s="29"/>
      <c r="L32" s="242"/>
      <c r="M32" s="243"/>
      <c r="N32" s="243"/>
      <c r="O32" s="243"/>
      <c r="P32" s="244"/>
    </row>
    <row r="33" spans="2:16" ht="52.5" customHeight="1" thickBot="1" x14ac:dyDescent="0.3">
      <c r="B33" s="232"/>
      <c r="C33" s="228"/>
      <c r="D33" s="230"/>
      <c r="E33" s="42" t="s">
        <v>27</v>
      </c>
      <c r="F33" s="134">
        <f>+F31</f>
        <v>39</v>
      </c>
      <c r="G33" s="134">
        <f>+G31</f>
        <v>37</v>
      </c>
      <c r="H33" s="30">
        <f t="shared" si="7"/>
        <v>0.94871794871794868</v>
      </c>
      <c r="I33" s="133">
        <f>+I31</f>
        <v>2883.9</v>
      </c>
      <c r="J33" s="133">
        <f>+J31</f>
        <v>2655</v>
      </c>
      <c r="K33" s="30">
        <f t="shared" si="10"/>
        <v>0.92062831582232396</v>
      </c>
      <c r="L33" s="245"/>
      <c r="M33" s="246"/>
      <c r="N33" s="246"/>
      <c r="O33" s="246"/>
      <c r="P33" s="247"/>
    </row>
    <row r="34" spans="2:16" ht="18" x14ac:dyDescent="0.25">
      <c r="B34" s="232"/>
      <c r="C34" s="222" t="s">
        <v>195</v>
      </c>
      <c r="D34" s="224"/>
      <c r="E34" s="40" t="s">
        <v>23</v>
      </c>
      <c r="F34" s="143">
        <v>30</v>
      </c>
      <c r="G34" s="143">
        <v>19</v>
      </c>
      <c r="H34" s="34">
        <f>+G34/F34</f>
        <v>0.6333333333333333</v>
      </c>
      <c r="I34" s="141">
        <v>2525.3000000000002</v>
      </c>
      <c r="J34" s="141">
        <v>975</v>
      </c>
      <c r="K34" s="34">
        <f>+J34/I34</f>
        <v>0.38609274145646061</v>
      </c>
      <c r="L34" s="239" t="s">
        <v>277</v>
      </c>
      <c r="M34" s="240"/>
      <c r="N34" s="240"/>
      <c r="O34" s="240"/>
      <c r="P34" s="241"/>
    </row>
    <row r="35" spans="2:16" ht="18" x14ac:dyDescent="0.25">
      <c r="B35" s="232"/>
      <c r="C35" s="225"/>
      <c r="D35" s="227"/>
      <c r="E35" s="41" t="s">
        <v>24</v>
      </c>
      <c r="F35" s="142">
        <v>30</v>
      </c>
      <c r="G35" s="142">
        <v>23</v>
      </c>
      <c r="H35" s="29">
        <f t="shared" si="7"/>
        <v>0.76666666666666672</v>
      </c>
      <c r="I35" s="140">
        <v>3477.6</v>
      </c>
      <c r="J35" s="140">
        <v>1188.5999999999999</v>
      </c>
      <c r="K35" s="29">
        <f t="shared" ref="K35:K38" si="11">+J35/I35</f>
        <v>0.34178743961352653</v>
      </c>
      <c r="L35" s="242"/>
      <c r="M35" s="243"/>
      <c r="N35" s="243"/>
      <c r="O35" s="243"/>
      <c r="P35" s="244"/>
    </row>
    <row r="36" spans="2:16" ht="18" x14ac:dyDescent="0.25">
      <c r="B36" s="232"/>
      <c r="C36" s="225"/>
      <c r="D36" s="227"/>
      <c r="E36" s="41" t="s">
        <v>25</v>
      </c>
      <c r="F36" s="142">
        <v>31</v>
      </c>
      <c r="G36" s="142">
        <v>28</v>
      </c>
      <c r="H36" s="29">
        <f t="shared" si="7"/>
        <v>0.90322580645161288</v>
      </c>
      <c r="I36" s="140">
        <v>3150.2</v>
      </c>
      <c r="J36" s="140">
        <v>3096</v>
      </c>
      <c r="K36" s="29">
        <f t="shared" si="11"/>
        <v>0.98279474319090854</v>
      </c>
      <c r="L36" s="242"/>
      <c r="M36" s="243"/>
      <c r="N36" s="243"/>
      <c r="O36" s="243"/>
      <c r="P36" s="244"/>
    </row>
    <row r="37" spans="2:16" ht="18" x14ac:dyDescent="0.25">
      <c r="B37" s="232"/>
      <c r="C37" s="225"/>
      <c r="D37" s="227"/>
      <c r="E37" s="41" t="s">
        <v>26</v>
      </c>
      <c r="F37" s="142"/>
      <c r="G37" s="142"/>
      <c r="H37" s="29"/>
      <c r="I37" s="140"/>
      <c r="J37" s="140"/>
      <c r="K37" s="29"/>
      <c r="L37" s="242"/>
      <c r="M37" s="243"/>
      <c r="N37" s="243"/>
      <c r="O37" s="243"/>
      <c r="P37" s="244"/>
    </row>
    <row r="38" spans="2:16" ht="222.75" customHeight="1" thickBot="1" x14ac:dyDescent="0.3">
      <c r="B38" s="232"/>
      <c r="C38" s="228"/>
      <c r="D38" s="230"/>
      <c r="E38" s="42" t="s">
        <v>27</v>
      </c>
      <c r="F38" s="134">
        <f>+F36</f>
        <v>31</v>
      </c>
      <c r="G38" s="134">
        <f>+G36</f>
        <v>28</v>
      </c>
      <c r="H38" s="30">
        <f t="shared" si="7"/>
        <v>0.90322580645161288</v>
      </c>
      <c r="I38" s="133">
        <f>+I36</f>
        <v>3150.2</v>
      </c>
      <c r="J38" s="133">
        <f>+J36</f>
        <v>3096</v>
      </c>
      <c r="K38" s="30">
        <f t="shared" si="11"/>
        <v>0.98279474319090854</v>
      </c>
      <c r="L38" s="245"/>
      <c r="M38" s="246"/>
      <c r="N38" s="246"/>
      <c r="O38" s="246"/>
      <c r="P38" s="247"/>
    </row>
    <row r="39" spans="2:16" ht="18" x14ac:dyDescent="0.25">
      <c r="B39" s="232"/>
      <c r="C39" s="222" t="s">
        <v>196</v>
      </c>
      <c r="D39" s="224"/>
      <c r="E39" s="40" t="s">
        <v>23</v>
      </c>
      <c r="F39" s="143">
        <v>8</v>
      </c>
      <c r="G39" s="143">
        <v>5</v>
      </c>
      <c r="H39" s="34">
        <f>+G39/F39</f>
        <v>0.625</v>
      </c>
      <c r="I39" s="141">
        <v>732.9</v>
      </c>
      <c r="J39" s="141">
        <v>247</v>
      </c>
      <c r="K39" s="34">
        <f>+J39/I39</f>
        <v>0.33701732842133991</v>
      </c>
      <c r="L39" s="239" t="s">
        <v>278</v>
      </c>
      <c r="M39" s="240"/>
      <c r="N39" s="240"/>
      <c r="O39" s="240"/>
      <c r="P39" s="241"/>
    </row>
    <row r="40" spans="2:16" ht="18" x14ac:dyDescent="0.25">
      <c r="B40" s="232"/>
      <c r="C40" s="225"/>
      <c r="D40" s="227"/>
      <c r="E40" s="41" t="s">
        <v>24</v>
      </c>
      <c r="F40" s="142">
        <v>10</v>
      </c>
      <c r="G40" s="142">
        <v>8</v>
      </c>
      <c r="H40" s="29">
        <f t="shared" si="7"/>
        <v>0.8</v>
      </c>
      <c r="I40" s="140">
        <v>589.20000000000005</v>
      </c>
      <c r="J40" s="140">
        <v>388.9</v>
      </c>
      <c r="K40" s="29">
        <f t="shared" ref="K40:K43" si="12">+J40/I40</f>
        <v>0.66004752206381523</v>
      </c>
      <c r="L40" s="242"/>
      <c r="M40" s="243"/>
      <c r="N40" s="243"/>
      <c r="O40" s="243"/>
      <c r="P40" s="244"/>
    </row>
    <row r="41" spans="2:16" ht="18" x14ac:dyDescent="0.25">
      <c r="B41" s="232"/>
      <c r="C41" s="225"/>
      <c r="D41" s="227"/>
      <c r="E41" s="41" t="s">
        <v>25</v>
      </c>
      <c r="F41" s="142">
        <v>8</v>
      </c>
      <c r="G41" s="142">
        <v>8</v>
      </c>
      <c r="H41" s="29">
        <f t="shared" si="7"/>
        <v>1</v>
      </c>
      <c r="I41" s="140">
        <v>588.9</v>
      </c>
      <c r="J41" s="140">
        <v>588.79999999999995</v>
      </c>
      <c r="K41" s="29">
        <f t="shared" si="12"/>
        <v>0.99983019188317201</v>
      </c>
      <c r="L41" s="242"/>
      <c r="M41" s="243"/>
      <c r="N41" s="243"/>
      <c r="O41" s="243"/>
      <c r="P41" s="244"/>
    </row>
    <row r="42" spans="2:16" ht="18" x14ac:dyDescent="0.25">
      <c r="B42" s="232"/>
      <c r="C42" s="225"/>
      <c r="D42" s="227"/>
      <c r="E42" s="41" t="s">
        <v>26</v>
      </c>
      <c r="F42" s="142"/>
      <c r="G42" s="142"/>
      <c r="H42" s="29"/>
      <c r="I42" s="140"/>
      <c r="J42" s="140"/>
      <c r="K42" s="29"/>
      <c r="L42" s="242"/>
      <c r="M42" s="243"/>
      <c r="N42" s="243"/>
      <c r="O42" s="243"/>
      <c r="P42" s="244"/>
    </row>
    <row r="43" spans="2:16" ht="52.5" customHeight="1" thickBot="1" x14ac:dyDescent="0.3">
      <c r="B43" s="232"/>
      <c r="C43" s="228"/>
      <c r="D43" s="230"/>
      <c r="E43" s="42" t="s">
        <v>27</v>
      </c>
      <c r="F43" s="134">
        <f>+F41</f>
        <v>8</v>
      </c>
      <c r="G43" s="134">
        <f>+G41</f>
        <v>8</v>
      </c>
      <c r="H43" s="30">
        <f t="shared" si="7"/>
        <v>1</v>
      </c>
      <c r="I43" s="133">
        <f>+I41</f>
        <v>588.9</v>
      </c>
      <c r="J43" s="133">
        <f>+J41</f>
        <v>588.79999999999995</v>
      </c>
      <c r="K43" s="30">
        <f t="shared" si="12"/>
        <v>0.99983019188317201</v>
      </c>
      <c r="L43" s="245"/>
      <c r="M43" s="246"/>
      <c r="N43" s="246"/>
      <c r="O43" s="246"/>
      <c r="P43" s="247"/>
    </row>
    <row r="44" spans="2:16" ht="25.5" customHeight="1" x14ac:dyDescent="0.25">
      <c r="B44" s="232"/>
      <c r="C44" s="222" t="s">
        <v>197</v>
      </c>
      <c r="D44" s="224"/>
      <c r="E44" s="38" t="s">
        <v>23</v>
      </c>
      <c r="F44" s="143">
        <v>74</v>
      </c>
      <c r="G44" s="143">
        <v>33</v>
      </c>
      <c r="H44" s="34">
        <f>+G44/F44</f>
        <v>0.44594594594594594</v>
      </c>
      <c r="I44" s="141">
        <v>3585.5</v>
      </c>
      <c r="J44" s="141">
        <v>982</v>
      </c>
      <c r="K44" s="34">
        <f>+J44/I44</f>
        <v>0.27388090921768232</v>
      </c>
      <c r="L44" s="213" t="s">
        <v>279</v>
      </c>
      <c r="M44" s="214"/>
      <c r="N44" s="214"/>
      <c r="O44" s="214"/>
      <c r="P44" s="215"/>
    </row>
    <row r="45" spans="2:16" ht="25.5" customHeight="1" x14ac:dyDescent="0.25">
      <c r="B45" s="232"/>
      <c r="C45" s="225"/>
      <c r="D45" s="227"/>
      <c r="E45" s="39" t="s">
        <v>24</v>
      </c>
      <c r="F45" s="142">
        <v>104</v>
      </c>
      <c r="G45" s="142">
        <v>89</v>
      </c>
      <c r="H45" s="29">
        <f t="shared" si="7"/>
        <v>0.85576923076923073</v>
      </c>
      <c r="I45" s="140">
        <v>3372.9</v>
      </c>
      <c r="J45" s="140">
        <v>2317</v>
      </c>
      <c r="K45" s="29">
        <f t="shared" ref="K45:K48" si="13">+J45/I45</f>
        <v>0.68694595155504168</v>
      </c>
      <c r="L45" s="216"/>
      <c r="M45" s="217"/>
      <c r="N45" s="217"/>
      <c r="O45" s="217"/>
      <c r="P45" s="218"/>
    </row>
    <row r="46" spans="2:16" ht="25.5" customHeight="1" x14ac:dyDescent="0.25">
      <c r="B46" s="232"/>
      <c r="C46" s="225"/>
      <c r="D46" s="227"/>
      <c r="E46" s="39" t="s">
        <v>25</v>
      </c>
      <c r="F46" s="142">
        <v>104</v>
      </c>
      <c r="G46" s="142">
        <v>94</v>
      </c>
      <c r="H46" s="29">
        <f t="shared" si="7"/>
        <v>0.90384615384615385</v>
      </c>
      <c r="I46" s="140">
        <v>3421.7</v>
      </c>
      <c r="J46" s="140">
        <v>2888</v>
      </c>
      <c r="K46" s="29">
        <f t="shared" si="13"/>
        <v>0.84402489990355678</v>
      </c>
      <c r="L46" s="216"/>
      <c r="M46" s="217"/>
      <c r="N46" s="217"/>
      <c r="O46" s="217"/>
      <c r="P46" s="218"/>
    </row>
    <row r="47" spans="2:16" ht="25.5" customHeight="1" x14ac:dyDescent="0.25">
      <c r="B47" s="232"/>
      <c r="C47" s="225"/>
      <c r="D47" s="227"/>
      <c r="E47" s="39" t="s">
        <v>26</v>
      </c>
      <c r="F47" s="142"/>
      <c r="G47" s="142"/>
      <c r="H47" s="29"/>
      <c r="I47" s="140"/>
      <c r="J47" s="140"/>
      <c r="K47" s="29"/>
      <c r="L47" s="216"/>
      <c r="M47" s="217"/>
      <c r="N47" s="217"/>
      <c r="O47" s="217"/>
      <c r="P47" s="218"/>
    </row>
    <row r="48" spans="2:16" ht="77.25" customHeight="1" thickBot="1" x14ac:dyDescent="0.3">
      <c r="B48" s="232"/>
      <c r="C48" s="228"/>
      <c r="D48" s="230"/>
      <c r="E48" s="43" t="s">
        <v>27</v>
      </c>
      <c r="F48" s="134">
        <f>+F46</f>
        <v>104</v>
      </c>
      <c r="G48" s="134">
        <f>+G46</f>
        <v>94</v>
      </c>
      <c r="H48" s="30">
        <f t="shared" si="7"/>
        <v>0.90384615384615385</v>
      </c>
      <c r="I48" s="133">
        <f>+I46</f>
        <v>3421.7</v>
      </c>
      <c r="J48" s="133">
        <f>+J46</f>
        <v>2888</v>
      </c>
      <c r="K48" s="30">
        <f t="shared" si="13"/>
        <v>0.84402489990355678</v>
      </c>
      <c r="L48" s="216"/>
      <c r="M48" s="217"/>
      <c r="N48" s="217"/>
      <c r="O48" s="217"/>
      <c r="P48" s="218"/>
    </row>
    <row r="49" spans="2:16" ht="25.5" customHeight="1" x14ac:dyDescent="0.25">
      <c r="B49" s="232"/>
      <c r="C49" s="222" t="s">
        <v>198</v>
      </c>
      <c r="D49" s="224"/>
      <c r="E49" s="40" t="s">
        <v>23</v>
      </c>
      <c r="F49" s="143">
        <v>20</v>
      </c>
      <c r="G49" s="143">
        <v>17</v>
      </c>
      <c r="H49" s="34">
        <f>+G49/F49</f>
        <v>0.85</v>
      </c>
      <c r="I49" s="141">
        <v>6063.7</v>
      </c>
      <c r="J49" s="141">
        <v>760</v>
      </c>
      <c r="K49" s="34">
        <f>+J49/I49</f>
        <v>0.12533601596385047</v>
      </c>
      <c r="L49" s="216"/>
      <c r="M49" s="217"/>
      <c r="N49" s="217"/>
      <c r="O49" s="217"/>
      <c r="P49" s="218"/>
    </row>
    <row r="50" spans="2:16" ht="25.5" customHeight="1" x14ac:dyDescent="0.25">
      <c r="B50" s="232"/>
      <c r="C50" s="225"/>
      <c r="D50" s="227"/>
      <c r="E50" s="41" t="s">
        <v>24</v>
      </c>
      <c r="F50" s="142">
        <v>34</v>
      </c>
      <c r="G50" s="142">
        <v>23</v>
      </c>
      <c r="H50" s="29">
        <f t="shared" si="7"/>
        <v>0.67647058823529416</v>
      </c>
      <c r="I50" s="140">
        <v>4486.5</v>
      </c>
      <c r="J50" s="140">
        <v>919</v>
      </c>
      <c r="K50" s="29">
        <f t="shared" ref="K50:K53" si="14">+J50/I50</f>
        <v>0.20483673241948067</v>
      </c>
      <c r="L50" s="216"/>
      <c r="M50" s="217"/>
      <c r="N50" s="217"/>
      <c r="O50" s="217"/>
      <c r="P50" s="218"/>
    </row>
    <row r="51" spans="2:16" ht="25.5" customHeight="1" x14ac:dyDescent="0.25">
      <c r="B51" s="232"/>
      <c r="C51" s="225"/>
      <c r="D51" s="227"/>
      <c r="E51" s="41" t="s">
        <v>25</v>
      </c>
      <c r="F51" s="142">
        <v>34</v>
      </c>
      <c r="G51" s="142">
        <v>29</v>
      </c>
      <c r="H51" s="29">
        <f t="shared" si="7"/>
        <v>0.8529411764705882</v>
      </c>
      <c r="I51" s="140">
        <v>4200.8</v>
      </c>
      <c r="J51" s="140">
        <v>2773</v>
      </c>
      <c r="K51" s="29">
        <f t="shared" si="14"/>
        <v>0.6601123595505618</v>
      </c>
      <c r="L51" s="216"/>
      <c r="M51" s="217"/>
      <c r="N51" s="217"/>
      <c r="O51" s="217"/>
      <c r="P51" s="218"/>
    </row>
    <row r="52" spans="2:16" ht="25.5" customHeight="1" x14ac:dyDescent="0.25">
      <c r="B52" s="232"/>
      <c r="C52" s="225"/>
      <c r="D52" s="227"/>
      <c r="E52" s="41" t="s">
        <v>26</v>
      </c>
      <c r="F52" s="142"/>
      <c r="G52" s="142"/>
      <c r="H52" s="29"/>
      <c r="I52" s="140"/>
      <c r="J52" s="140"/>
      <c r="K52" s="29"/>
      <c r="L52" s="216"/>
      <c r="M52" s="217"/>
      <c r="N52" s="217"/>
      <c r="O52" s="217"/>
      <c r="P52" s="218"/>
    </row>
    <row r="53" spans="2:16" ht="77.25" customHeight="1" thickBot="1" x14ac:dyDescent="0.3">
      <c r="B53" s="233"/>
      <c r="C53" s="228"/>
      <c r="D53" s="230"/>
      <c r="E53" s="42" t="s">
        <v>27</v>
      </c>
      <c r="F53" s="134">
        <f>+F51</f>
        <v>34</v>
      </c>
      <c r="G53" s="134">
        <f>+G51</f>
        <v>29</v>
      </c>
      <c r="H53" s="30">
        <f t="shared" si="7"/>
        <v>0.8529411764705882</v>
      </c>
      <c r="I53" s="133">
        <f>+I51</f>
        <v>4200.8</v>
      </c>
      <c r="J53" s="133">
        <f>+J51</f>
        <v>2773</v>
      </c>
      <c r="K53" s="30">
        <f t="shared" si="14"/>
        <v>0.6601123595505618</v>
      </c>
      <c r="L53" s="219"/>
      <c r="M53" s="220"/>
      <c r="N53" s="220"/>
      <c r="O53" s="220"/>
      <c r="P53" s="221"/>
    </row>
    <row r="54" spans="2:16" x14ac:dyDescent="0.25">
      <c r="F54" s="144"/>
      <c r="G54" s="144"/>
    </row>
    <row r="55" spans="2:16" x14ac:dyDescent="0.25">
      <c r="B55" s="164" t="s">
        <v>281</v>
      </c>
    </row>
  </sheetData>
  <protectedRanges>
    <protectedRange sqref="J10" name="Rango1"/>
    <protectedRange sqref="M10" name="Rango2"/>
    <protectedRange sqref="B12:B13" name="Rango3"/>
    <protectedRange sqref="B12:B13" name="Rango47"/>
    <protectedRange sqref="L19 O25 M24:N27 O45 M44:N47 O50 M49:N52 O30 M29:N32 O35 M34:N37 F18:K21 F22:L22 F24:K53 M18:M22 O40 M39:N42" name="Rango5_3"/>
  </protectedRanges>
  <dataConsolidate/>
  <mergeCells count="31">
    <mergeCell ref="L44:P53"/>
    <mergeCell ref="B18:D22"/>
    <mergeCell ref="B23:B53"/>
    <mergeCell ref="C23:D23"/>
    <mergeCell ref="L23:P23"/>
    <mergeCell ref="C24:D28"/>
    <mergeCell ref="L24:P28"/>
    <mergeCell ref="C44:D48"/>
    <mergeCell ref="C49:D53"/>
    <mergeCell ref="C29:D33"/>
    <mergeCell ref="L29:P33"/>
    <mergeCell ref="C34:D38"/>
    <mergeCell ref="L34:P38"/>
    <mergeCell ref="C39:D43"/>
    <mergeCell ref="L39:P43"/>
    <mergeCell ref="B13:M13"/>
    <mergeCell ref="C14:D14"/>
    <mergeCell ref="K14:L14"/>
    <mergeCell ref="B15:M15"/>
    <mergeCell ref="B16:D17"/>
    <mergeCell ref="E16:E17"/>
    <mergeCell ref="F16:H16"/>
    <mergeCell ref="I16:M16"/>
    <mergeCell ref="C12:D12"/>
    <mergeCell ref="F12:H12"/>
    <mergeCell ref="J12:M12"/>
    <mergeCell ref="B2:C8"/>
    <mergeCell ref="D2:M8"/>
    <mergeCell ref="C10:D10"/>
    <mergeCell ref="F10:H10"/>
    <mergeCell ref="K10:L10"/>
  </mergeCells>
  <conditionalFormatting sqref="F28:G28">
    <cfRule type="cellIs" dxfId="158" priority="62" operator="greaterThan">
      <formula>#REF!</formula>
    </cfRule>
  </conditionalFormatting>
  <conditionalFormatting sqref="F28:G28">
    <cfRule type="cellIs" dxfId="157" priority="61" operator="greaterThan">
      <formula>F27</formula>
    </cfRule>
  </conditionalFormatting>
  <conditionalFormatting sqref="L22">
    <cfRule type="cellIs" dxfId="156" priority="22" operator="greaterThan">
      <formula>#REF!</formula>
    </cfRule>
  </conditionalFormatting>
  <conditionalFormatting sqref="F22:G22">
    <cfRule type="cellIs" dxfId="155" priority="38" operator="greaterThan">
      <formula>#REF!</formula>
    </cfRule>
  </conditionalFormatting>
  <conditionalFormatting sqref="F22:G22">
    <cfRule type="cellIs" dxfId="154" priority="37" operator="greaterThan">
      <formula>F21</formula>
    </cfRule>
  </conditionalFormatting>
  <conditionalFormatting sqref="I22:J22">
    <cfRule type="cellIs" dxfId="153" priority="36" operator="greaterThan">
      <formula>#REF!</formula>
    </cfRule>
  </conditionalFormatting>
  <conditionalFormatting sqref="I22:J22">
    <cfRule type="cellIs" dxfId="152" priority="35" operator="greaterThan">
      <formula>I21</formula>
    </cfRule>
  </conditionalFormatting>
  <conditionalFormatting sqref="I28:J28">
    <cfRule type="cellIs" dxfId="151" priority="34" operator="greaterThan">
      <formula>#REF!</formula>
    </cfRule>
  </conditionalFormatting>
  <conditionalFormatting sqref="I28:J28">
    <cfRule type="cellIs" dxfId="150" priority="33" operator="greaterThan">
      <formula>I27</formula>
    </cfRule>
  </conditionalFormatting>
  <conditionalFormatting sqref="L22">
    <cfRule type="cellIs" dxfId="149" priority="21" operator="greaterThan">
      <formula>L21</formula>
    </cfRule>
  </conditionalFormatting>
  <conditionalFormatting sqref="I53:J53">
    <cfRule type="cellIs" dxfId="148" priority="1" operator="greaterThan">
      <formula>I52</formula>
    </cfRule>
  </conditionalFormatting>
  <conditionalFormatting sqref="F33:G33">
    <cfRule type="cellIs" dxfId="147" priority="20" operator="greaterThan">
      <formula>#REF!</formula>
    </cfRule>
  </conditionalFormatting>
  <conditionalFormatting sqref="F33:G33">
    <cfRule type="cellIs" dxfId="146" priority="19" operator="greaterThan">
      <formula>F32</formula>
    </cfRule>
  </conditionalFormatting>
  <conditionalFormatting sqref="F38:G38">
    <cfRule type="cellIs" dxfId="145" priority="18" operator="greaterThan">
      <formula>#REF!</formula>
    </cfRule>
  </conditionalFormatting>
  <conditionalFormatting sqref="F38:G38">
    <cfRule type="cellIs" dxfId="144" priority="17" operator="greaterThan">
      <formula>F37</formula>
    </cfRule>
  </conditionalFormatting>
  <conditionalFormatting sqref="F43:G43">
    <cfRule type="cellIs" dxfId="143" priority="16" operator="greaterThan">
      <formula>#REF!</formula>
    </cfRule>
  </conditionalFormatting>
  <conditionalFormatting sqref="F43:G43">
    <cfRule type="cellIs" dxfId="142" priority="15" operator="greaterThan">
      <formula>F42</formula>
    </cfRule>
  </conditionalFormatting>
  <conditionalFormatting sqref="F48:G48">
    <cfRule type="cellIs" dxfId="141" priority="14" operator="greaterThan">
      <formula>#REF!</formula>
    </cfRule>
  </conditionalFormatting>
  <conditionalFormatting sqref="F48:G48">
    <cfRule type="cellIs" dxfId="140" priority="13" operator="greaterThan">
      <formula>F47</formula>
    </cfRule>
  </conditionalFormatting>
  <conditionalFormatting sqref="F53:G53">
    <cfRule type="cellIs" dxfId="139" priority="12" operator="greaterThan">
      <formula>#REF!</formula>
    </cfRule>
  </conditionalFormatting>
  <conditionalFormatting sqref="F53:G53">
    <cfRule type="cellIs" dxfId="138" priority="11" operator="greaterThan">
      <formula>F52</formula>
    </cfRule>
  </conditionalFormatting>
  <conditionalFormatting sqref="I33:J33">
    <cfRule type="cellIs" dxfId="137" priority="10" operator="greaterThan">
      <formula>#REF!</formula>
    </cfRule>
  </conditionalFormatting>
  <conditionalFormatting sqref="I33:J33">
    <cfRule type="cellIs" dxfId="136" priority="9" operator="greaterThan">
      <formula>I32</formula>
    </cfRule>
  </conditionalFormatting>
  <conditionalFormatting sqref="I38:J38">
    <cfRule type="cellIs" dxfId="135" priority="8" operator="greaterThan">
      <formula>#REF!</formula>
    </cfRule>
  </conditionalFormatting>
  <conditionalFormatting sqref="I38:J38">
    <cfRule type="cellIs" dxfId="134" priority="7" operator="greaterThan">
      <formula>I37</formula>
    </cfRule>
  </conditionalFormatting>
  <conditionalFormatting sqref="I43:J43">
    <cfRule type="cellIs" dxfId="133" priority="6" operator="greaterThan">
      <formula>#REF!</formula>
    </cfRule>
  </conditionalFormatting>
  <conditionalFormatting sqref="I43:J43">
    <cfRule type="cellIs" dxfId="132" priority="5" operator="greaterThan">
      <formula>I42</formula>
    </cfRule>
  </conditionalFormatting>
  <conditionalFormatting sqref="I48:J48">
    <cfRule type="cellIs" dxfId="131" priority="4" operator="greaterThan">
      <formula>#REF!</formula>
    </cfRule>
  </conditionalFormatting>
  <conditionalFormatting sqref="I48:J48">
    <cfRule type="cellIs" dxfId="130" priority="3" operator="greaterThan">
      <formula>I47</formula>
    </cfRule>
  </conditionalFormatting>
  <conditionalFormatting sqref="I53:J53">
    <cfRule type="cellIs" dxfId="129" priority="2"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6"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7"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8"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9"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30"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K47"/>
  <sheetViews>
    <sheetView topLeftCell="G1" zoomScale="80" zoomScaleNormal="80" workbookViewId="0">
      <selection activeCell="K3" sqref="K3"/>
    </sheetView>
  </sheetViews>
  <sheetFormatPr baseColWidth="10" defaultColWidth="9.140625" defaultRowHeight="12.75" x14ac:dyDescent="0.2"/>
  <cols>
    <col min="1" max="1" width="24.7109375" style="12" customWidth="1"/>
    <col min="2" max="2" width="47.85546875" style="12" customWidth="1"/>
    <col min="3" max="3" width="32.28515625" style="12" customWidth="1"/>
    <col min="4" max="4" width="24.85546875" style="12" customWidth="1"/>
    <col min="5" max="5" width="24" style="12" customWidth="1"/>
    <col min="6" max="6" width="39.85546875" style="12" customWidth="1"/>
    <col min="7" max="7" width="53" style="12" customWidth="1"/>
    <col min="8" max="8" width="52.85546875" style="12" customWidth="1"/>
    <col min="9" max="9" width="29.28515625" style="12" customWidth="1"/>
    <col min="10" max="10" width="19.7109375" style="12" customWidth="1"/>
    <col min="11" max="11" width="34.5703125" style="12" customWidth="1"/>
    <col min="12" max="16384" width="9.140625" style="12"/>
  </cols>
  <sheetData>
    <row r="1" spans="1:11" ht="64.5" customHeight="1" x14ac:dyDescent="0.2">
      <c r="A1" s="108" t="s">
        <v>113</v>
      </c>
      <c r="B1" s="108" t="s">
        <v>114</v>
      </c>
      <c r="C1" s="108" t="s">
        <v>113</v>
      </c>
      <c r="D1" s="108" t="s">
        <v>112</v>
      </c>
      <c r="E1" s="108" t="s">
        <v>111</v>
      </c>
      <c r="F1" s="108" t="s">
        <v>110</v>
      </c>
      <c r="G1" s="109" t="s">
        <v>157</v>
      </c>
      <c r="H1" s="109" t="s">
        <v>146</v>
      </c>
      <c r="I1" s="109" t="s">
        <v>147</v>
      </c>
      <c r="J1" s="109" t="s">
        <v>158</v>
      </c>
      <c r="K1" s="109" t="s">
        <v>159</v>
      </c>
    </row>
    <row r="2" spans="1:11" ht="81" x14ac:dyDescent="0.2">
      <c r="A2" s="456" t="s">
        <v>108</v>
      </c>
      <c r="B2" s="110" t="s">
        <v>109</v>
      </c>
      <c r="C2" s="111" t="s">
        <v>108</v>
      </c>
      <c r="D2" s="112" t="s">
        <v>107</v>
      </c>
      <c r="E2" s="112" t="s">
        <v>106</v>
      </c>
      <c r="F2" s="113" t="s">
        <v>105</v>
      </c>
      <c r="G2" s="114" t="s">
        <v>160</v>
      </c>
      <c r="H2" s="115" t="s">
        <v>161</v>
      </c>
      <c r="I2" s="116" t="s">
        <v>162</v>
      </c>
      <c r="J2" s="14" t="s">
        <v>163</v>
      </c>
      <c r="K2" s="116" t="s">
        <v>164</v>
      </c>
    </row>
    <row r="3" spans="1:11" ht="72" x14ac:dyDescent="0.2">
      <c r="A3" s="456"/>
      <c r="B3" s="113" t="s">
        <v>104</v>
      </c>
      <c r="C3" s="111" t="s">
        <v>100</v>
      </c>
      <c r="D3" s="112" t="s">
        <v>103</v>
      </c>
      <c r="E3" s="112" t="s">
        <v>102</v>
      </c>
      <c r="F3" s="117" t="s">
        <v>101</v>
      </c>
      <c r="G3" s="114" t="s">
        <v>165</v>
      </c>
      <c r="H3" s="115" t="s">
        <v>166</v>
      </c>
      <c r="I3" s="116" t="s">
        <v>149</v>
      </c>
      <c r="J3" s="14" t="s">
        <v>167</v>
      </c>
      <c r="K3" s="116" t="s">
        <v>168</v>
      </c>
    </row>
    <row r="4" spans="1:11" ht="81" customHeight="1" x14ac:dyDescent="0.2">
      <c r="A4" s="455" t="s">
        <v>100</v>
      </c>
      <c r="B4" s="113" t="s">
        <v>99</v>
      </c>
      <c r="C4" s="111" t="s">
        <v>88</v>
      </c>
      <c r="D4" s="112" t="s">
        <v>98</v>
      </c>
      <c r="E4" s="112" t="s">
        <v>97</v>
      </c>
      <c r="F4" s="117" t="s">
        <v>96</v>
      </c>
      <c r="G4" s="114" t="s">
        <v>148</v>
      </c>
      <c r="H4" s="115" t="s">
        <v>169</v>
      </c>
      <c r="K4" s="116" t="s">
        <v>170</v>
      </c>
    </row>
    <row r="5" spans="1:11" ht="56.25" customHeight="1" x14ac:dyDescent="0.2">
      <c r="A5" s="455"/>
      <c r="B5" s="113" t="s">
        <v>95</v>
      </c>
      <c r="C5" s="111" t="s">
        <v>80</v>
      </c>
      <c r="D5" s="112" t="s">
        <v>94</v>
      </c>
      <c r="E5" s="112" t="s">
        <v>93</v>
      </c>
      <c r="F5" s="117" t="s">
        <v>92</v>
      </c>
      <c r="G5" s="114" t="s">
        <v>171</v>
      </c>
      <c r="H5" s="115" t="s">
        <v>172</v>
      </c>
    </row>
    <row r="6" spans="1:11" ht="94.5" customHeight="1" x14ac:dyDescent="0.2">
      <c r="A6" s="455"/>
      <c r="B6" s="113" t="s">
        <v>91</v>
      </c>
      <c r="C6" s="111" t="s">
        <v>78</v>
      </c>
      <c r="D6" s="113"/>
      <c r="E6" s="112" t="s">
        <v>90</v>
      </c>
      <c r="F6" s="117" t="s">
        <v>89</v>
      </c>
      <c r="G6" s="114" t="s">
        <v>173</v>
      </c>
      <c r="H6" s="115" t="s">
        <v>174</v>
      </c>
    </row>
    <row r="7" spans="1:11" ht="81" x14ac:dyDescent="0.2">
      <c r="A7" s="455" t="s">
        <v>88</v>
      </c>
      <c r="B7" s="113" t="s">
        <v>87</v>
      </c>
      <c r="C7" s="111" t="s">
        <v>73</v>
      </c>
      <c r="D7" s="113"/>
      <c r="E7" s="112" t="s">
        <v>86</v>
      </c>
      <c r="F7" s="117" t="s">
        <v>85</v>
      </c>
      <c r="G7" s="114" t="s">
        <v>175</v>
      </c>
      <c r="H7" s="115" t="s">
        <v>176</v>
      </c>
    </row>
    <row r="8" spans="1:11" ht="60.75" x14ac:dyDescent="0.2">
      <c r="A8" s="455"/>
      <c r="B8" s="113" t="s">
        <v>84</v>
      </c>
      <c r="C8" s="111" t="s">
        <v>69</v>
      </c>
      <c r="D8" s="113"/>
      <c r="E8" s="112" t="s">
        <v>5</v>
      </c>
      <c r="F8" s="117" t="s">
        <v>83</v>
      </c>
      <c r="G8" s="114" t="s">
        <v>177</v>
      </c>
      <c r="H8" s="115" t="s">
        <v>178</v>
      </c>
    </row>
    <row r="9" spans="1:11" ht="121.5" x14ac:dyDescent="0.2">
      <c r="A9" s="455"/>
      <c r="B9" s="113" t="s">
        <v>82</v>
      </c>
      <c r="C9" s="111" t="s">
        <v>67</v>
      </c>
      <c r="D9" s="113"/>
      <c r="E9" s="118"/>
      <c r="F9" s="117"/>
      <c r="G9" s="114" t="s">
        <v>179</v>
      </c>
      <c r="H9" s="115" t="s">
        <v>180</v>
      </c>
    </row>
    <row r="10" spans="1:11" ht="119.25" customHeight="1" x14ac:dyDescent="0.2">
      <c r="A10" s="455"/>
      <c r="B10" s="113" t="s">
        <v>81</v>
      </c>
      <c r="C10" s="111" t="s">
        <v>64</v>
      </c>
      <c r="D10" s="113"/>
      <c r="E10" s="118"/>
      <c r="F10" s="117"/>
      <c r="G10" s="114" t="s">
        <v>181</v>
      </c>
      <c r="H10" s="115" t="s">
        <v>182</v>
      </c>
    </row>
    <row r="11" spans="1:11" ht="40.5" customHeight="1" x14ac:dyDescent="0.2">
      <c r="A11" s="119" t="s">
        <v>80</v>
      </c>
      <c r="B11" s="113" t="s">
        <v>79</v>
      </c>
      <c r="C11" s="111" t="s">
        <v>56</v>
      </c>
      <c r="D11" s="113"/>
      <c r="E11" s="118"/>
      <c r="F11" s="117"/>
      <c r="G11" s="114" t="s">
        <v>183</v>
      </c>
      <c r="H11" s="115" t="s">
        <v>184</v>
      </c>
    </row>
    <row r="12" spans="1:11" ht="61.5" customHeight="1" x14ac:dyDescent="0.2">
      <c r="A12" s="455" t="s">
        <v>78</v>
      </c>
      <c r="B12" s="113" t="s">
        <v>77</v>
      </c>
      <c r="C12" s="111" t="s">
        <v>51</v>
      </c>
      <c r="D12" s="113"/>
      <c r="E12" s="118"/>
      <c r="F12" s="117"/>
      <c r="G12" s="120" t="s">
        <v>185</v>
      </c>
      <c r="H12" s="115" t="s">
        <v>186</v>
      </c>
    </row>
    <row r="13" spans="1:11" ht="61.7" customHeight="1" x14ac:dyDescent="0.2">
      <c r="A13" s="455"/>
      <c r="B13" s="113" t="s">
        <v>76</v>
      </c>
      <c r="C13" s="111" t="s">
        <v>44</v>
      </c>
      <c r="D13" s="113"/>
      <c r="E13" s="118"/>
      <c r="F13" s="117"/>
      <c r="G13" s="114" t="s">
        <v>187</v>
      </c>
      <c r="H13" s="115" t="s">
        <v>188</v>
      </c>
    </row>
    <row r="14" spans="1:11" ht="61.7" customHeight="1" x14ac:dyDescent="0.2">
      <c r="A14" s="455"/>
      <c r="B14" s="113" t="s">
        <v>75</v>
      </c>
      <c r="C14" s="111" t="s">
        <v>74</v>
      </c>
      <c r="D14" s="113"/>
      <c r="E14" s="118"/>
      <c r="F14" s="117"/>
      <c r="G14" s="114"/>
      <c r="H14" s="115" t="s">
        <v>189</v>
      </c>
    </row>
    <row r="15" spans="1:11" ht="31.9" customHeight="1" x14ac:dyDescent="0.2">
      <c r="A15" s="455" t="s">
        <v>73</v>
      </c>
      <c r="B15" s="113" t="s">
        <v>72</v>
      </c>
      <c r="C15" s="111" t="s">
        <v>36</v>
      </c>
      <c r="D15" s="113"/>
      <c r="E15" s="118"/>
      <c r="F15" s="117"/>
    </row>
    <row r="16" spans="1:11" ht="45" x14ac:dyDescent="0.2">
      <c r="A16" s="455"/>
      <c r="B16" s="113" t="s">
        <v>71</v>
      </c>
      <c r="C16" s="111" t="s">
        <v>33</v>
      </c>
      <c r="D16" s="113"/>
      <c r="E16" s="118"/>
      <c r="F16" s="117"/>
    </row>
    <row r="17" spans="1:6" ht="30" x14ac:dyDescent="0.2">
      <c r="A17" s="455"/>
      <c r="B17" s="113" t="s">
        <v>70</v>
      </c>
      <c r="C17" s="121"/>
      <c r="D17" s="122"/>
      <c r="E17" s="118"/>
      <c r="F17" s="117"/>
    </row>
    <row r="18" spans="1:6" ht="24.95" customHeight="1" x14ac:dyDescent="0.2">
      <c r="A18" s="119" t="s">
        <v>69</v>
      </c>
      <c r="B18" s="113" t="s">
        <v>68</v>
      </c>
      <c r="C18" s="123"/>
      <c r="D18" s="118"/>
      <c r="E18" s="118"/>
      <c r="F18" s="117"/>
    </row>
    <row r="19" spans="1:6" ht="44.25" customHeight="1" x14ac:dyDescent="0.2">
      <c r="A19" s="455" t="s">
        <v>67</v>
      </c>
      <c r="B19" s="113" t="s">
        <v>66</v>
      </c>
      <c r="C19" s="123"/>
      <c r="D19" s="118"/>
      <c r="E19" s="118"/>
      <c r="F19" s="124"/>
    </row>
    <row r="20" spans="1:6" ht="39.75" customHeight="1" x14ac:dyDescent="0.2">
      <c r="A20" s="455"/>
      <c r="B20" s="113" t="s">
        <v>65</v>
      </c>
      <c r="C20" s="121"/>
      <c r="D20" s="122"/>
      <c r="E20" s="118"/>
      <c r="F20" s="124"/>
    </row>
    <row r="21" spans="1:6" ht="31.9" customHeight="1" x14ac:dyDescent="0.2">
      <c r="A21" s="455" t="s">
        <v>64</v>
      </c>
      <c r="B21" s="113" t="s">
        <v>63</v>
      </c>
      <c r="C21" s="123"/>
      <c r="D21" s="118"/>
      <c r="E21" s="118"/>
      <c r="F21" s="124"/>
    </row>
    <row r="22" spans="1:6" ht="30" x14ac:dyDescent="0.2">
      <c r="A22" s="455"/>
      <c r="B22" s="113" t="s">
        <v>62</v>
      </c>
      <c r="C22" s="125"/>
      <c r="D22" s="122"/>
      <c r="E22" s="118"/>
      <c r="F22" s="124"/>
    </row>
    <row r="23" spans="1:6" ht="14.25" customHeight="1" x14ac:dyDescent="0.2">
      <c r="A23" s="455"/>
      <c r="B23" s="113" t="s">
        <v>61</v>
      </c>
      <c r="C23" s="125"/>
      <c r="D23" s="122"/>
      <c r="E23" s="118"/>
      <c r="F23" s="124"/>
    </row>
    <row r="24" spans="1:6" ht="30" x14ac:dyDescent="0.2">
      <c r="A24" s="455"/>
      <c r="B24" s="113" t="s">
        <v>60</v>
      </c>
      <c r="C24" s="125"/>
      <c r="D24" s="122"/>
      <c r="E24" s="118"/>
      <c r="F24" s="124"/>
    </row>
    <row r="25" spans="1:6" ht="14.25" customHeight="1" x14ac:dyDescent="0.2">
      <c r="A25" s="455"/>
      <c r="B25" s="113" t="s">
        <v>59</v>
      </c>
      <c r="C25" s="125"/>
      <c r="D25" s="122"/>
      <c r="E25" s="118"/>
      <c r="F25" s="118"/>
    </row>
    <row r="26" spans="1:6" ht="14.25" customHeight="1" x14ac:dyDescent="0.2">
      <c r="A26" s="455"/>
      <c r="B26" s="113" t="s">
        <v>58</v>
      </c>
      <c r="C26" s="125"/>
      <c r="D26" s="122"/>
      <c r="E26" s="118"/>
      <c r="F26" s="118"/>
    </row>
    <row r="27" spans="1:6" ht="14.25" customHeight="1" x14ac:dyDescent="0.2">
      <c r="A27" s="455"/>
      <c r="B27" s="113" t="s">
        <v>57</v>
      </c>
      <c r="C27" s="121"/>
      <c r="D27" s="122"/>
      <c r="E27" s="118"/>
      <c r="F27" s="118"/>
    </row>
    <row r="28" spans="1:6" ht="40.700000000000003" customHeight="1" x14ac:dyDescent="0.2">
      <c r="A28" s="455" t="s">
        <v>56</v>
      </c>
      <c r="B28" s="113" t="s">
        <v>55</v>
      </c>
      <c r="C28" s="123"/>
      <c r="D28" s="118"/>
      <c r="E28" s="118"/>
      <c r="F28" s="118"/>
    </row>
    <row r="29" spans="1:6" ht="30" x14ac:dyDescent="0.2">
      <c r="A29" s="455"/>
      <c r="B29" s="113" t="s">
        <v>54</v>
      </c>
      <c r="C29" s="125"/>
      <c r="D29" s="122"/>
      <c r="E29" s="118"/>
      <c r="F29" s="118"/>
    </row>
    <row r="30" spans="1:6" ht="30" x14ac:dyDescent="0.2">
      <c r="A30" s="455"/>
      <c r="B30" s="113" t="s">
        <v>53</v>
      </c>
      <c r="C30" s="125"/>
      <c r="D30" s="122"/>
      <c r="E30" s="118"/>
      <c r="F30" s="118"/>
    </row>
    <row r="31" spans="1:6" ht="30" x14ac:dyDescent="0.2">
      <c r="A31" s="455"/>
      <c r="B31" s="126" t="s">
        <v>52</v>
      </c>
      <c r="C31" s="121"/>
      <c r="D31" s="122"/>
      <c r="E31" s="118"/>
      <c r="F31" s="118"/>
    </row>
    <row r="32" spans="1:6" ht="31.9" customHeight="1" x14ac:dyDescent="0.2">
      <c r="A32" s="455" t="s">
        <v>51</v>
      </c>
      <c r="B32" s="113" t="s">
        <v>50</v>
      </c>
      <c r="C32" s="123"/>
      <c r="D32" s="118"/>
      <c r="E32" s="118"/>
      <c r="F32" s="118"/>
    </row>
    <row r="33" spans="1:6" ht="30" x14ac:dyDescent="0.2">
      <c r="A33" s="455"/>
      <c r="B33" s="113" t="s">
        <v>49</v>
      </c>
      <c r="C33" s="125"/>
      <c r="D33" s="122"/>
      <c r="E33" s="118"/>
      <c r="F33" s="118"/>
    </row>
    <row r="34" spans="1:6" ht="14.25" customHeight="1" x14ac:dyDescent="0.2">
      <c r="A34" s="455"/>
      <c r="B34" s="113" t="s">
        <v>48</v>
      </c>
      <c r="C34" s="125"/>
      <c r="D34" s="122"/>
      <c r="E34" s="118"/>
      <c r="F34" s="118"/>
    </row>
    <row r="35" spans="1:6" ht="14.25" customHeight="1" x14ac:dyDescent="0.2">
      <c r="A35" s="455"/>
      <c r="B35" s="113" t="s">
        <v>47</v>
      </c>
      <c r="C35" s="125"/>
      <c r="D35" s="122"/>
      <c r="E35" s="118"/>
      <c r="F35" s="118"/>
    </row>
    <row r="36" spans="1:6" ht="14.25" customHeight="1" x14ac:dyDescent="0.2">
      <c r="A36" s="455"/>
      <c r="B36" s="113" t="s">
        <v>46</v>
      </c>
      <c r="C36" s="125"/>
      <c r="D36" s="122"/>
      <c r="E36" s="118"/>
      <c r="F36" s="118"/>
    </row>
    <row r="37" spans="1:6" ht="14.25" customHeight="1" x14ac:dyDescent="0.2">
      <c r="A37" s="455"/>
      <c r="B37" s="126" t="s">
        <v>45</v>
      </c>
      <c r="C37" s="121"/>
      <c r="D37" s="122"/>
      <c r="E37" s="118"/>
      <c r="F37" s="118"/>
    </row>
    <row r="38" spans="1:6" ht="16.899999999999999" customHeight="1" x14ac:dyDescent="0.2">
      <c r="A38" s="455" t="s">
        <v>44</v>
      </c>
      <c r="B38" s="113" t="s">
        <v>43</v>
      </c>
      <c r="C38" s="123"/>
      <c r="D38" s="118"/>
      <c r="E38" s="118"/>
      <c r="F38" s="118"/>
    </row>
    <row r="39" spans="1:6" ht="30" x14ac:dyDescent="0.2">
      <c r="A39" s="455"/>
      <c r="B39" s="113" t="s">
        <v>42</v>
      </c>
      <c r="C39" s="125"/>
      <c r="D39" s="122"/>
      <c r="E39" s="118"/>
      <c r="F39" s="118"/>
    </row>
    <row r="40" spans="1:6" ht="14.25" customHeight="1" x14ac:dyDescent="0.2">
      <c r="A40" s="455"/>
      <c r="B40" s="113" t="s">
        <v>41</v>
      </c>
      <c r="C40" s="125"/>
      <c r="D40" s="122"/>
      <c r="E40" s="118"/>
      <c r="F40" s="118"/>
    </row>
    <row r="41" spans="1:6" ht="45" x14ac:dyDescent="0.2">
      <c r="A41" s="455"/>
      <c r="B41" s="113" t="s">
        <v>40</v>
      </c>
      <c r="C41" s="125"/>
      <c r="D41" s="122"/>
      <c r="E41" s="118"/>
      <c r="F41" s="118"/>
    </row>
    <row r="42" spans="1:6" ht="45" x14ac:dyDescent="0.2">
      <c r="A42" s="455"/>
      <c r="B42" s="113" t="s">
        <v>39</v>
      </c>
      <c r="C42" s="121"/>
      <c r="D42" s="122"/>
      <c r="E42" s="118"/>
      <c r="F42" s="118"/>
    </row>
    <row r="43" spans="1:6" ht="15.75" x14ac:dyDescent="0.2">
      <c r="A43" s="119" t="s">
        <v>38</v>
      </c>
      <c r="B43" s="113" t="s">
        <v>37</v>
      </c>
      <c r="C43" s="123"/>
      <c r="D43" s="118"/>
      <c r="E43" s="118"/>
      <c r="F43" s="118"/>
    </row>
    <row r="44" spans="1:6" ht="32.25" customHeight="1" x14ac:dyDescent="0.2">
      <c r="A44" s="455" t="s">
        <v>36</v>
      </c>
      <c r="B44" s="113" t="s">
        <v>35</v>
      </c>
      <c r="C44" s="123"/>
      <c r="D44" s="118"/>
      <c r="E44" s="118"/>
      <c r="F44" s="118"/>
    </row>
    <row r="45" spans="1:6" ht="45" x14ac:dyDescent="0.2">
      <c r="A45" s="455"/>
      <c r="B45" s="113" t="s">
        <v>34</v>
      </c>
      <c r="C45" s="121"/>
      <c r="D45" s="122"/>
      <c r="E45" s="118"/>
      <c r="F45" s="118"/>
    </row>
    <row r="46" spans="1:6" ht="23.25" customHeight="1" x14ac:dyDescent="0.2">
      <c r="A46" s="119" t="s">
        <v>33</v>
      </c>
      <c r="B46" s="113" t="s">
        <v>32</v>
      </c>
      <c r="C46" s="123"/>
      <c r="D46" s="118"/>
      <c r="E46" s="118"/>
      <c r="F46" s="118"/>
    </row>
    <row r="47" spans="1:6" x14ac:dyDescent="0.2">
      <c r="D47" s="13"/>
      <c r="E47" s="13"/>
      <c r="F47" s="13"/>
    </row>
  </sheetData>
  <protectedRanges>
    <protectedRange sqref="E1:K1" name="Rango3"/>
    <protectedRange sqref="E1:K1" name="Rango47"/>
  </protectedRanges>
  <mergeCells count="11">
    <mergeCell ref="A19:A20"/>
    <mergeCell ref="A2:A3"/>
    <mergeCell ref="A4:A6"/>
    <mergeCell ref="A7:A10"/>
    <mergeCell ref="A12:A14"/>
    <mergeCell ref="A15:A17"/>
    <mergeCell ref="A21:A27"/>
    <mergeCell ref="A28:A31"/>
    <mergeCell ref="A32:A37"/>
    <mergeCell ref="A38:A42"/>
    <mergeCell ref="A44:A45"/>
  </mergeCell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&amp;CPágina &amp;P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45"/>
  <sheetViews>
    <sheetView showGridLines="0" zoomScale="40" zoomScaleNormal="40" zoomScalePageLayoutView="25" workbookViewId="0">
      <selection activeCell="F10" sqref="F10:H10"/>
    </sheetView>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0" t="s">
        <v>99</v>
      </c>
      <c r="D10" s="190"/>
      <c r="E10" s="2" t="s">
        <v>2</v>
      </c>
      <c r="F10" s="191" t="s">
        <v>100</v>
      </c>
      <c r="G10" s="191"/>
      <c r="H10" s="191"/>
      <c r="I10" s="3" t="s">
        <v>3</v>
      </c>
      <c r="J10" s="4">
        <v>2017</v>
      </c>
      <c r="K10" s="192" t="s">
        <v>4</v>
      </c>
      <c r="L10" s="193"/>
      <c r="M10" s="5" t="s">
        <v>98</v>
      </c>
    </row>
    <row r="11" spans="2:13" ht="15.75" thickBot="1" x14ac:dyDescent="0.3"/>
    <row r="12" spans="2:13" ht="102" customHeight="1" thickBot="1" x14ac:dyDescent="0.3">
      <c r="B12" s="16" t="s">
        <v>5</v>
      </c>
      <c r="C12" s="173" t="str">
        <f>VLOOKUP(B12,'ESTRUCTURA '!E1:F8,2,0)</f>
        <v>Gobierno Legítimo, fortalecimiento local y eficiencia</v>
      </c>
      <c r="D12" s="174"/>
      <c r="E12" s="16" t="s">
        <v>6</v>
      </c>
      <c r="F12" s="175" t="s">
        <v>199</v>
      </c>
      <c r="G12" s="176"/>
      <c r="H12" s="177"/>
      <c r="I12" s="15" t="s">
        <v>7</v>
      </c>
      <c r="J12" s="175" t="s">
        <v>200</v>
      </c>
      <c r="K12" s="176"/>
      <c r="L12" s="176"/>
      <c r="M12" s="177"/>
    </row>
    <row r="13" spans="2:13" ht="24" thickBot="1" x14ac:dyDescent="0.3">
      <c r="B13" s="194"/>
      <c r="C13" s="195"/>
      <c r="D13" s="195"/>
      <c r="E13" s="195"/>
      <c r="F13" s="195"/>
      <c r="G13" s="195"/>
      <c r="H13" s="195"/>
      <c r="I13" s="195"/>
      <c r="J13" s="195"/>
      <c r="K13" s="195"/>
      <c r="L13" s="195"/>
      <c r="M13" s="195"/>
    </row>
    <row r="14" spans="2:13" ht="70.5" thickBot="1" x14ac:dyDescent="0.3">
      <c r="B14" s="16" t="s">
        <v>8</v>
      </c>
      <c r="C14" s="196" t="s">
        <v>280</v>
      </c>
      <c r="D14" s="197"/>
      <c r="E14" s="16" t="s">
        <v>9</v>
      </c>
      <c r="F14" s="17"/>
      <c r="G14" s="16" t="s">
        <v>10</v>
      </c>
      <c r="H14" s="19"/>
      <c r="I14" s="18" t="s">
        <v>11</v>
      </c>
      <c r="J14" s="145">
        <v>2016</v>
      </c>
      <c r="K14" s="198" t="s">
        <v>12</v>
      </c>
      <c r="L14" s="199"/>
      <c r="M14" s="145">
        <v>2020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4"/>
      <c r="E16" s="208" t="s">
        <v>14</v>
      </c>
      <c r="F16" s="210" t="s">
        <v>15</v>
      </c>
      <c r="G16" s="210"/>
      <c r="H16" s="210"/>
      <c r="I16" s="211" t="s">
        <v>16</v>
      </c>
      <c r="J16" s="210"/>
      <c r="K16" s="210"/>
      <c r="L16" s="210"/>
      <c r="M16" s="212"/>
    </row>
    <row r="17" spans="2:16" ht="56.25" customHeight="1" thickBot="1" x14ac:dyDescent="0.3">
      <c r="B17" s="205"/>
      <c r="C17" s="206"/>
      <c r="D17" s="207"/>
      <c r="E17" s="209"/>
      <c r="F17" s="23" t="s">
        <v>17</v>
      </c>
      <c r="G17" s="130" t="s">
        <v>18</v>
      </c>
      <c r="H17" s="33" t="s">
        <v>19</v>
      </c>
      <c r="I17" s="23" t="s">
        <v>20</v>
      </c>
      <c r="J17" s="23" t="s">
        <v>21</v>
      </c>
      <c r="K17" s="129" t="s">
        <v>19</v>
      </c>
      <c r="L17" s="23" t="s">
        <v>22</v>
      </c>
      <c r="M17" s="25" t="s">
        <v>19</v>
      </c>
    </row>
    <row r="18" spans="2:16" ht="29.25" customHeight="1" x14ac:dyDescent="0.25">
      <c r="B18" s="222" t="s">
        <v>205</v>
      </c>
      <c r="C18" s="223"/>
      <c r="D18" s="224"/>
      <c r="E18" s="38" t="s">
        <v>23</v>
      </c>
      <c r="F18" s="135">
        <f>+F24+F29+F34+F39</f>
        <v>30</v>
      </c>
      <c r="G18" s="143">
        <f t="shared" ref="G18:G21" si="0">+G24+G29+G34+G39</f>
        <v>21</v>
      </c>
      <c r="H18" s="48">
        <f>+G18/F18</f>
        <v>0.7</v>
      </c>
      <c r="I18" s="135">
        <f>+I24+I29+I34+I39</f>
        <v>5300</v>
      </c>
      <c r="J18" s="143">
        <f t="shared" ref="J18:J21" si="1">+J24+J29+J34+J39</f>
        <v>904</v>
      </c>
      <c r="K18" s="48">
        <f>+J18/I18</f>
        <v>0.17056603773584905</v>
      </c>
      <c r="L18" s="128">
        <f>40797602/1000000</f>
        <v>40.797601999999998</v>
      </c>
      <c r="M18" s="10">
        <f>+L18/J18</f>
        <v>4.5130090707964601E-2</v>
      </c>
    </row>
    <row r="19" spans="2:16" ht="25.5" customHeight="1" x14ac:dyDescent="0.25">
      <c r="B19" s="225"/>
      <c r="C19" s="226"/>
      <c r="D19" s="227"/>
      <c r="E19" s="39" t="s">
        <v>24</v>
      </c>
      <c r="F19" s="136">
        <f t="shared" ref="F19" si="2">+F25+F30+F35+F40</f>
        <v>28</v>
      </c>
      <c r="G19" s="146">
        <f t="shared" si="0"/>
        <v>28</v>
      </c>
      <c r="H19" s="50">
        <f t="shared" ref="H19:H20" si="3">+G19/F19</f>
        <v>1</v>
      </c>
      <c r="I19" s="136">
        <f t="shared" ref="I19" si="4">+I25+I30+I35+I40</f>
        <v>5300</v>
      </c>
      <c r="J19" s="146">
        <f t="shared" si="1"/>
        <v>1529.8</v>
      </c>
      <c r="K19" s="29">
        <f t="shared" ref="K19:K20" si="5">+J19/I19</f>
        <v>0.28864150943396227</v>
      </c>
      <c r="L19" s="127">
        <f>320130035/1000000</f>
        <v>320.13003500000002</v>
      </c>
      <c r="M19" s="10">
        <f t="shared" ref="M19:M22" si="6">+L19/J19</f>
        <v>0.20926267159105769</v>
      </c>
    </row>
    <row r="20" spans="2:16" ht="25.5" customHeight="1" x14ac:dyDescent="0.25">
      <c r="B20" s="225"/>
      <c r="C20" s="226"/>
      <c r="D20" s="227"/>
      <c r="E20" s="39" t="s">
        <v>25</v>
      </c>
      <c r="F20" s="136">
        <f t="shared" ref="F20" si="7">+F26+F31+F36+F41</f>
        <v>38</v>
      </c>
      <c r="G20" s="142">
        <f t="shared" si="0"/>
        <v>36</v>
      </c>
      <c r="H20" s="50">
        <f t="shared" si="3"/>
        <v>0.94736842105263153</v>
      </c>
      <c r="I20" s="136">
        <f t="shared" ref="I20" si="8">+I26+I31+I36+I41</f>
        <v>5295.6</v>
      </c>
      <c r="J20" s="142">
        <f t="shared" si="1"/>
        <v>4744.8</v>
      </c>
      <c r="K20" s="29">
        <f t="shared" si="5"/>
        <v>0.89598912304554723</v>
      </c>
      <c r="L20" s="127">
        <f>1713241432/1000000</f>
        <v>1713.241432</v>
      </c>
      <c r="M20" s="10">
        <f t="shared" si="6"/>
        <v>0.36107769178890575</v>
      </c>
    </row>
    <row r="21" spans="2:16" ht="25.5" customHeight="1" x14ac:dyDescent="0.25">
      <c r="B21" s="225"/>
      <c r="C21" s="226"/>
      <c r="D21" s="227"/>
      <c r="E21" s="39" t="s">
        <v>26</v>
      </c>
      <c r="F21" s="136">
        <f t="shared" ref="F21" si="9">+F27+F32+F37+F42</f>
        <v>0</v>
      </c>
      <c r="G21" s="142">
        <f t="shared" si="0"/>
        <v>0</v>
      </c>
      <c r="H21" s="50"/>
      <c r="I21" s="136">
        <f t="shared" ref="I21" si="10">+I27+I32+I37+I42</f>
        <v>0</v>
      </c>
      <c r="J21" s="142">
        <f t="shared" si="1"/>
        <v>0</v>
      </c>
      <c r="K21" s="29"/>
      <c r="L21" s="127"/>
      <c r="M21" s="10"/>
    </row>
    <row r="22" spans="2:16" ht="77.25" customHeight="1" thickBot="1" x14ac:dyDescent="0.3">
      <c r="B22" s="228"/>
      <c r="C22" s="229"/>
      <c r="D22" s="230"/>
      <c r="E22" s="43" t="s">
        <v>27</v>
      </c>
      <c r="F22" s="134">
        <f>+F20</f>
        <v>38</v>
      </c>
      <c r="G22" s="134">
        <f>+G20</f>
        <v>36</v>
      </c>
      <c r="H22" s="51">
        <f>+G22/F22</f>
        <v>0.94736842105263153</v>
      </c>
      <c r="I22" s="134">
        <f>+I20</f>
        <v>5295.6</v>
      </c>
      <c r="J22" s="134">
        <f>+J20</f>
        <v>4744.8</v>
      </c>
      <c r="K22" s="30">
        <f>+J22/I22</f>
        <v>0.89598912304554723</v>
      </c>
      <c r="L22" s="134">
        <f>+L20</f>
        <v>1713.241432</v>
      </c>
      <c r="M22" s="10">
        <f t="shared" si="6"/>
        <v>0.36107769178890575</v>
      </c>
    </row>
    <row r="23" spans="2:16" ht="45.75" customHeight="1" thickBot="1" x14ac:dyDescent="0.3">
      <c r="B23" s="231" t="s">
        <v>28</v>
      </c>
      <c r="C23" s="234" t="s">
        <v>29</v>
      </c>
      <c r="D23" s="235"/>
      <c r="E23" s="23" t="s">
        <v>14</v>
      </c>
      <c r="F23" s="23" t="s">
        <v>20</v>
      </c>
      <c r="G23" s="44" t="s">
        <v>30</v>
      </c>
      <c r="H23" s="46" t="s">
        <v>19</v>
      </c>
      <c r="I23" s="23" t="s">
        <v>20</v>
      </c>
      <c r="J23" s="44" t="s">
        <v>30</v>
      </c>
      <c r="K23" s="46" t="s">
        <v>19</v>
      </c>
      <c r="L23" s="260" t="s">
        <v>31</v>
      </c>
      <c r="M23" s="261"/>
      <c r="N23" s="261"/>
      <c r="O23" s="261"/>
      <c r="P23" s="262"/>
    </row>
    <row r="24" spans="2:16" ht="25.5" customHeight="1" x14ac:dyDescent="0.25">
      <c r="B24" s="232"/>
      <c r="C24" s="248" t="s">
        <v>201</v>
      </c>
      <c r="D24" s="249"/>
      <c r="E24" s="40" t="s">
        <v>23</v>
      </c>
      <c r="F24" s="143">
        <v>1</v>
      </c>
      <c r="G24" s="143">
        <v>0</v>
      </c>
      <c r="H24" s="34">
        <f t="shared" ref="H24:H26" si="11">+G24/F24</f>
        <v>0</v>
      </c>
      <c r="I24" s="141">
        <v>200</v>
      </c>
      <c r="J24" s="141">
        <v>0</v>
      </c>
      <c r="K24" s="34">
        <f t="shared" ref="K24:K28" si="12">+J24/I24</f>
        <v>0</v>
      </c>
      <c r="L24" s="213" t="s">
        <v>282</v>
      </c>
      <c r="M24" s="214"/>
      <c r="N24" s="214"/>
      <c r="O24" s="214"/>
      <c r="P24" s="215"/>
    </row>
    <row r="25" spans="2:16" ht="25.5" customHeight="1" x14ac:dyDescent="0.25">
      <c r="B25" s="232"/>
      <c r="C25" s="250"/>
      <c r="D25" s="251"/>
      <c r="E25" s="41" t="s">
        <v>24</v>
      </c>
      <c r="F25" s="142">
        <v>0</v>
      </c>
      <c r="G25" s="142">
        <v>0</v>
      </c>
      <c r="H25" s="29" t="e">
        <f t="shared" si="11"/>
        <v>#DIV/0!</v>
      </c>
      <c r="I25" s="140">
        <v>200</v>
      </c>
      <c r="J25" s="140">
        <v>0</v>
      </c>
      <c r="K25" s="29">
        <f t="shared" si="12"/>
        <v>0</v>
      </c>
      <c r="L25" s="216"/>
      <c r="M25" s="217"/>
      <c r="N25" s="217"/>
      <c r="O25" s="217"/>
      <c r="P25" s="218"/>
    </row>
    <row r="26" spans="2:16" ht="25.5" customHeight="1" x14ac:dyDescent="0.25">
      <c r="B26" s="232"/>
      <c r="C26" s="250"/>
      <c r="D26" s="251"/>
      <c r="E26" s="41" t="s">
        <v>25</v>
      </c>
      <c r="F26" s="142">
        <v>1</v>
      </c>
      <c r="G26" s="142">
        <v>1</v>
      </c>
      <c r="H26" s="29">
        <f t="shared" si="11"/>
        <v>1</v>
      </c>
      <c r="I26" s="140">
        <v>433.9</v>
      </c>
      <c r="J26" s="140">
        <v>0</v>
      </c>
      <c r="K26" s="29">
        <f t="shared" si="12"/>
        <v>0</v>
      </c>
      <c r="L26" s="216"/>
      <c r="M26" s="217"/>
      <c r="N26" s="217"/>
      <c r="O26" s="217"/>
      <c r="P26" s="218"/>
    </row>
    <row r="27" spans="2:16" ht="25.5" customHeight="1" x14ac:dyDescent="0.25">
      <c r="B27" s="232"/>
      <c r="C27" s="250"/>
      <c r="D27" s="251"/>
      <c r="E27" s="41" t="s">
        <v>26</v>
      </c>
      <c r="F27" s="142"/>
      <c r="G27" s="142"/>
      <c r="H27" s="29"/>
      <c r="I27" s="140"/>
      <c r="J27" s="140"/>
      <c r="K27" s="29"/>
      <c r="L27" s="216"/>
      <c r="M27" s="217"/>
      <c r="N27" s="217"/>
      <c r="O27" s="217"/>
      <c r="P27" s="218"/>
    </row>
    <row r="28" spans="2:16" ht="77.25" customHeight="1" thickBot="1" x14ac:dyDescent="0.3">
      <c r="B28" s="232"/>
      <c r="C28" s="252"/>
      <c r="D28" s="253"/>
      <c r="E28" s="42" t="s">
        <v>27</v>
      </c>
      <c r="F28" s="134">
        <f>+F26</f>
        <v>1</v>
      </c>
      <c r="G28" s="134">
        <f>+G26</f>
        <v>1</v>
      </c>
      <c r="H28" s="30">
        <f>+G28/F28</f>
        <v>1</v>
      </c>
      <c r="I28" s="133">
        <f>+I26</f>
        <v>433.9</v>
      </c>
      <c r="J28" s="133">
        <f>+J26</f>
        <v>0</v>
      </c>
      <c r="K28" s="29">
        <f t="shared" si="12"/>
        <v>0</v>
      </c>
      <c r="L28" s="216"/>
      <c r="M28" s="217"/>
      <c r="N28" s="217"/>
      <c r="O28" s="217"/>
      <c r="P28" s="218"/>
    </row>
    <row r="29" spans="2:16" ht="18" customHeight="1" x14ac:dyDescent="0.25">
      <c r="B29" s="232"/>
      <c r="C29" s="248" t="s">
        <v>202</v>
      </c>
      <c r="D29" s="249"/>
      <c r="E29" s="38" t="s">
        <v>23</v>
      </c>
      <c r="F29" s="143">
        <v>3</v>
      </c>
      <c r="G29" s="143">
        <v>1</v>
      </c>
      <c r="H29" s="34">
        <f t="shared" ref="H29:H31" si="13">+G29/F29</f>
        <v>0.33333333333333331</v>
      </c>
      <c r="I29" s="141">
        <v>621</v>
      </c>
      <c r="J29" s="141">
        <v>45</v>
      </c>
      <c r="K29" s="34">
        <f t="shared" ref="K29:K31" si="14">+J29/I29</f>
        <v>7.2463768115942032E-2</v>
      </c>
      <c r="L29" s="216"/>
      <c r="M29" s="217"/>
      <c r="N29" s="217"/>
      <c r="O29" s="217"/>
      <c r="P29" s="218"/>
    </row>
    <row r="30" spans="2:16" ht="18" customHeight="1" x14ac:dyDescent="0.25">
      <c r="B30" s="232"/>
      <c r="C30" s="250"/>
      <c r="D30" s="251"/>
      <c r="E30" s="39" t="s">
        <v>24</v>
      </c>
      <c r="F30" s="142">
        <v>3</v>
      </c>
      <c r="G30" s="142">
        <v>3</v>
      </c>
      <c r="H30" s="29">
        <f t="shared" si="13"/>
        <v>1</v>
      </c>
      <c r="I30" s="140">
        <v>621</v>
      </c>
      <c r="J30" s="140">
        <v>459.8</v>
      </c>
      <c r="K30" s="29">
        <f t="shared" si="14"/>
        <v>0.74041867954911433</v>
      </c>
      <c r="L30" s="216"/>
      <c r="M30" s="217"/>
      <c r="N30" s="217"/>
      <c r="O30" s="217"/>
      <c r="P30" s="218"/>
    </row>
    <row r="31" spans="2:16" ht="18" customHeight="1" x14ac:dyDescent="0.25">
      <c r="B31" s="232"/>
      <c r="C31" s="250"/>
      <c r="D31" s="251"/>
      <c r="E31" s="39" t="s">
        <v>25</v>
      </c>
      <c r="F31" s="142">
        <v>3</v>
      </c>
      <c r="G31" s="142">
        <v>3</v>
      </c>
      <c r="H31" s="29">
        <f t="shared" si="13"/>
        <v>1</v>
      </c>
      <c r="I31" s="140">
        <v>459.8</v>
      </c>
      <c r="J31" s="140">
        <v>459.8</v>
      </c>
      <c r="K31" s="29">
        <f t="shared" si="14"/>
        <v>1</v>
      </c>
      <c r="L31" s="216"/>
      <c r="M31" s="217"/>
      <c r="N31" s="217"/>
      <c r="O31" s="217"/>
      <c r="P31" s="218"/>
    </row>
    <row r="32" spans="2:16" ht="18" customHeight="1" x14ac:dyDescent="0.25">
      <c r="B32" s="232"/>
      <c r="C32" s="250"/>
      <c r="D32" s="251"/>
      <c r="E32" s="39" t="s">
        <v>26</v>
      </c>
      <c r="F32" s="142"/>
      <c r="G32" s="142"/>
      <c r="H32" s="29"/>
      <c r="I32" s="140"/>
      <c r="J32" s="140"/>
      <c r="K32" s="29"/>
      <c r="L32" s="216"/>
      <c r="M32" s="217"/>
      <c r="N32" s="217"/>
      <c r="O32" s="217"/>
      <c r="P32" s="218"/>
    </row>
    <row r="33" spans="2:16" ht="77.25" customHeight="1" thickBot="1" x14ac:dyDescent="0.3">
      <c r="B33" s="232"/>
      <c r="C33" s="252"/>
      <c r="D33" s="253"/>
      <c r="E33" s="42" t="s">
        <v>27</v>
      </c>
      <c r="F33" s="134">
        <f>+F31</f>
        <v>3</v>
      </c>
      <c r="G33" s="134">
        <f>+G31</f>
        <v>3</v>
      </c>
      <c r="H33" s="30">
        <f>+G33/F33</f>
        <v>1</v>
      </c>
      <c r="I33" s="133">
        <f>+I31</f>
        <v>459.8</v>
      </c>
      <c r="J33" s="133">
        <f>+J31</f>
        <v>459.8</v>
      </c>
      <c r="K33" s="30">
        <f>+J33/I33</f>
        <v>1</v>
      </c>
      <c r="L33" s="216"/>
      <c r="M33" s="217"/>
      <c r="N33" s="217"/>
      <c r="O33" s="217"/>
      <c r="P33" s="218"/>
    </row>
    <row r="34" spans="2:16" ht="25.5" customHeight="1" x14ac:dyDescent="0.25">
      <c r="B34" s="232"/>
      <c r="C34" s="254" t="s">
        <v>203</v>
      </c>
      <c r="D34" s="255"/>
      <c r="E34" s="38" t="s">
        <v>23</v>
      </c>
      <c r="F34" s="143">
        <v>9</v>
      </c>
      <c r="G34" s="143">
        <v>5</v>
      </c>
      <c r="H34" s="34">
        <f t="shared" ref="H34:H36" si="15">+G34/F34</f>
        <v>0.55555555555555558</v>
      </c>
      <c r="I34" s="141">
        <v>1285</v>
      </c>
      <c r="J34" s="141">
        <v>161</v>
      </c>
      <c r="K34" s="34">
        <f t="shared" ref="K34:K36" si="16">+J34/I34</f>
        <v>0.12529182879377432</v>
      </c>
      <c r="L34" s="216"/>
      <c r="M34" s="217"/>
      <c r="N34" s="217"/>
      <c r="O34" s="217"/>
      <c r="P34" s="218"/>
    </row>
    <row r="35" spans="2:16" ht="25.5" customHeight="1" x14ac:dyDescent="0.25">
      <c r="B35" s="232"/>
      <c r="C35" s="256"/>
      <c r="D35" s="257"/>
      <c r="E35" s="39" t="s">
        <v>24</v>
      </c>
      <c r="F35" s="142">
        <v>7</v>
      </c>
      <c r="G35" s="142">
        <v>7</v>
      </c>
      <c r="H35" s="29">
        <f t="shared" si="15"/>
        <v>1</v>
      </c>
      <c r="I35" s="140">
        <v>1799.1</v>
      </c>
      <c r="J35" s="140">
        <v>239</v>
      </c>
      <c r="K35" s="29">
        <f t="shared" si="16"/>
        <v>0.13284419987771665</v>
      </c>
      <c r="L35" s="216"/>
      <c r="M35" s="217"/>
      <c r="N35" s="217"/>
      <c r="O35" s="217"/>
      <c r="P35" s="218"/>
    </row>
    <row r="36" spans="2:16" ht="25.5" customHeight="1" x14ac:dyDescent="0.25">
      <c r="B36" s="232"/>
      <c r="C36" s="256"/>
      <c r="D36" s="257"/>
      <c r="E36" s="39" t="s">
        <v>25</v>
      </c>
      <c r="F36" s="142">
        <v>12</v>
      </c>
      <c r="G36" s="142">
        <v>11</v>
      </c>
      <c r="H36" s="29">
        <f t="shared" si="15"/>
        <v>0.91666666666666663</v>
      </c>
      <c r="I36" s="140">
        <v>1734.7</v>
      </c>
      <c r="J36" s="140">
        <v>1683</v>
      </c>
      <c r="K36" s="29">
        <f t="shared" si="16"/>
        <v>0.9701965757767913</v>
      </c>
      <c r="L36" s="216"/>
      <c r="M36" s="217"/>
      <c r="N36" s="217"/>
      <c r="O36" s="217"/>
      <c r="P36" s="218"/>
    </row>
    <row r="37" spans="2:16" ht="25.5" customHeight="1" x14ac:dyDescent="0.25">
      <c r="B37" s="232"/>
      <c r="C37" s="256"/>
      <c r="D37" s="257"/>
      <c r="E37" s="39" t="s">
        <v>26</v>
      </c>
      <c r="F37" s="142"/>
      <c r="G37" s="142"/>
      <c r="H37" s="29"/>
      <c r="I37" s="140"/>
      <c r="J37" s="140"/>
      <c r="K37" s="29"/>
      <c r="L37" s="216"/>
      <c r="M37" s="217"/>
      <c r="N37" s="217"/>
      <c r="O37" s="217"/>
      <c r="P37" s="218"/>
    </row>
    <row r="38" spans="2:16" ht="77.25" customHeight="1" thickBot="1" x14ac:dyDescent="0.3">
      <c r="B38" s="232"/>
      <c r="C38" s="258"/>
      <c r="D38" s="259"/>
      <c r="E38" s="43" t="s">
        <v>27</v>
      </c>
      <c r="F38" s="134">
        <f>+F36</f>
        <v>12</v>
      </c>
      <c r="G38" s="134">
        <f>+G36</f>
        <v>11</v>
      </c>
      <c r="H38" s="30">
        <f>+G38/F38</f>
        <v>0.91666666666666663</v>
      </c>
      <c r="I38" s="133">
        <f>+I36</f>
        <v>1734.7</v>
      </c>
      <c r="J38" s="133">
        <f>+J36</f>
        <v>1683</v>
      </c>
      <c r="K38" s="30">
        <f>+J38/I38</f>
        <v>0.9701965757767913</v>
      </c>
      <c r="L38" s="216"/>
      <c r="M38" s="217"/>
      <c r="N38" s="217"/>
      <c r="O38" s="217"/>
      <c r="P38" s="218"/>
    </row>
    <row r="39" spans="2:16" ht="25.5" customHeight="1" x14ac:dyDescent="0.25">
      <c r="B39" s="232"/>
      <c r="C39" s="248" t="s">
        <v>204</v>
      </c>
      <c r="D39" s="249"/>
      <c r="E39" s="40" t="s">
        <v>23</v>
      </c>
      <c r="F39" s="143">
        <v>17</v>
      </c>
      <c r="G39" s="143">
        <v>15</v>
      </c>
      <c r="H39" s="34">
        <f>+G39/F39</f>
        <v>0.88235294117647056</v>
      </c>
      <c r="I39" s="141">
        <v>3194</v>
      </c>
      <c r="J39" s="141">
        <v>698</v>
      </c>
      <c r="K39" s="34">
        <f t="shared" ref="K39:K43" si="17">+J39/I39</f>
        <v>0.21853475266123981</v>
      </c>
      <c r="L39" s="216"/>
      <c r="M39" s="217"/>
      <c r="N39" s="217"/>
      <c r="O39" s="217"/>
      <c r="P39" s="218"/>
    </row>
    <row r="40" spans="2:16" ht="25.5" customHeight="1" x14ac:dyDescent="0.25">
      <c r="B40" s="232"/>
      <c r="C40" s="250"/>
      <c r="D40" s="251"/>
      <c r="E40" s="41" t="s">
        <v>24</v>
      </c>
      <c r="F40" s="142">
        <v>18</v>
      </c>
      <c r="G40" s="142">
        <v>18</v>
      </c>
      <c r="H40" s="29">
        <f t="shared" ref="H40:H41" si="18">+G40/F40</f>
        <v>1</v>
      </c>
      <c r="I40" s="140">
        <v>2679.9</v>
      </c>
      <c r="J40" s="140">
        <v>831</v>
      </c>
      <c r="K40" s="29">
        <f t="shared" si="17"/>
        <v>0.31008619724616587</v>
      </c>
      <c r="L40" s="216"/>
      <c r="M40" s="217"/>
      <c r="N40" s="217"/>
      <c r="O40" s="217"/>
      <c r="P40" s="218"/>
    </row>
    <row r="41" spans="2:16" ht="25.5" customHeight="1" x14ac:dyDescent="0.25">
      <c r="B41" s="232"/>
      <c r="C41" s="250"/>
      <c r="D41" s="251"/>
      <c r="E41" s="41" t="s">
        <v>25</v>
      </c>
      <c r="F41" s="142">
        <v>22</v>
      </c>
      <c r="G41" s="142">
        <v>21</v>
      </c>
      <c r="H41" s="29">
        <f t="shared" si="18"/>
        <v>0.95454545454545459</v>
      </c>
      <c r="I41" s="140">
        <v>2667.2</v>
      </c>
      <c r="J41" s="140">
        <v>2602</v>
      </c>
      <c r="K41" s="29">
        <f t="shared" si="17"/>
        <v>0.97555488902219567</v>
      </c>
      <c r="L41" s="216"/>
      <c r="M41" s="217"/>
      <c r="N41" s="217"/>
      <c r="O41" s="217"/>
      <c r="P41" s="218"/>
    </row>
    <row r="42" spans="2:16" ht="25.5" customHeight="1" x14ac:dyDescent="0.25">
      <c r="B42" s="232"/>
      <c r="C42" s="250"/>
      <c r="D42" s="251"/>
      <c r="E42" s="41" t="s">
        <v>26</v>
      </c>
      <c r="F42" s="142"/>
      <c r="G42" s="142"/>
      <c r="H42" s="29"/>
      <c r="I42" s="140"/>
      <c r="J42" s="140"/>
      <c r="K42" s="29"/>
      <c r="L42" s="216"/>
      <c r="M42" s="217"/>
      <c r="N42" s="217"/>
      <c r="O42" s="217"/>
      <c r="P42" s="218"/>
    </row>
    <row r="43" spans="2:16" ht="77.25" customHeight="1" thickBot="1" x14ac:dyDescent="0.3">
      <c r="B43" s="233"/>
      <c r="C43" s="252"/>
      <c r="D43" s="253"/>
      <c r="E43" s="42" t="s">
        <v>27</v>
      </c>
      <c r="F43" s="134">
        <f>+F41</f>
        <v>22</v>
      </c>
      <c r="G43" s="134">
        <f>+G41</f>
        <v>21</v>
      </c>
      <c r="H43" s="30">
        <f>+G43/F43</f>
        <v>0.95454545454545459</v>
      </c>
      <c r="I43" s="133">
        <f>+I41</f>
        <v>2667.2</v>
      </c>
      <c r="J43" s="133">
        <f>+J41</f>
        <v>2602</v>
      </c>
      <c r="K43" s="30">
        <f t="shared" si="17"/>
        <v>0.97555488902219567</v>
      </c>
      <c r="L43" s="219"/>
      <c r="M43" s="220"/>
      <c r="N43" s="220"/>
      <c r="O43" s="220"/>
      <c r="P43" s="221"/>
    </row>
    <row r="45" spans="2:16" x14ac:dyDescent="0.25">
      <c r="B45" s="164" t="s">
        <v>281</v>
      </c>
    </row>
  </sheetData>
  <protectedRanges>
    <protectedRange sqref="J10" name="Rango1"/>
    <protectedRange sqref="M10" name="Rango2"/>
    <protectedRange sqref="B12:B13" name="Rango3"/>
    <protectedRange sqref="B12:B13" name="Rango47"/>
    <protectedRange sqref="L19 O25 M24:N27 O35 M34:N37 O40 M39:N42 H28 H22 F24:K27 F34:K37 F39:K42 K38 K43 H38 H43 K18 M29:N32 F29:K32 K33 H33 K28 O30 F18:J21" name="Rango5_3"/>
    <protectedRange sqref="F28:G28 I28:J28 F38:G38 I38:J38 F43:G43 I43:J43 F33:G33 I33:J33" name="Rango5_3_1"/>
    <protectedRange sqref="F22:G22 I22:J22 L22" name="Rango5_3_4"/>
  </protectedRanges>
  <dataConsolidate/>
  <mergeCells count="25">
    <mergeCell ref="C12:D12"/>
    <mergeCell ref="F12:H12"/>
    <mergeCell ref="J12:M12"/>
    <mergeCell ref="L23:P23"/>
    <mergeCell ref="C29:D33"/>
    <mergeCell ref="B13:M13"/>
    <mergeCell ref="C14:D14"/>
    <mergeCell ref="B2:C8"/>
    <mergeCell ref="D2:M8"/>
    <mergeCell ref="C10:D10"/>
    <mergeCell ref="F10:H10"/>
    <mergeCell ref="K10:L10"/>
    <mergeCell ref="B18:D22"/>
    <mergeCell ref="B23:B43"/>
    <mergeCell ref="C23:D23"/>
    <mergeCell ref="K14:L14"/>
    <mergeCell ref="B15:M15"/>
    <mergeCell ref="B16:D17"/>
    <mergeCell ref="E16:E17"/>
    <mergeCell ref="F16:H16"/>
    <mergeCell ref="I16:M16"/>
    <mergeCell ref="C24:D28"/>
    <mergeCell ref="C34:D38"/>
    <mergeCell ref="C39:D43"/>
    <mergeCell ref="L24:P43"/>
  </mergeCells>
  <conditionalFormatting sqref="F28:G28 I28:J28">
    <cfRule type="cellIs" dxfId="128" priority="27" operator="greaterThan">
      <formula>F27</formula>
    </cfRule>
  </conditionalFormatting>
  <conditionalFormatting sqref="F28:G28">
    <cfRule type="cellIs" dxfId="127" priority="36" operator="greaterThan">
      <formula>#REF!</formula>
    </cfRule>
  </conditionalFormatting>
  <conditionalFormatting sqref="I22:J22">
    <cfRule type="cellIs" dxfId="126" priority="26" operator="greaterThan">
      <formula>#REF!</formula>
    </cfRule>
  </conditionalFormatting>
  <conditionalFormatting sqref="I22:J22">
    <cfRule type="cellIs" dxfId="125" priority="25" operator="greaterThan">
      <formula>I21</formula>
    </cfRule>
  </conditionalFormatting>
  <conditionalFormatting sqref="F22:G22">
    <cfRule type="cellIs" dxfId="124" priority="30" operator="greaterThan">
      <formula>#REF!</formula>
    </cfRule>
  </conditionalFormatting>
  <conditionalFormatting sqref="F22:G22">
    <cfRule type="cellIs" dxfId="123" priority="29" operator="greaterThan">
      <formula>F21</formula>
    </cfRule>
  </conditionalFormatting>
  <conditionalFormatting sqref="L22">
    <cfRule type="cellIs" dxfId="122" priority="24" operator="greaterThan">
      <formula>#REF!</formula>
    </cfRule>
  </conditionalFormatting>
  <conditionalFormatting sqref="L22">
    <cfRule type="cellIs" dxfId="121" priority="23" operator="greaterThan">
      <formula>L21</formula>
    </cfRule>
  </conditionalFormatting>
  <conditionalFormatting sqref="I38:J38">
    <cfRule type="cellIs" dxfId="120" priority="14" operator="greaterThan">
      <formula>#REF!</formula>
    </cfRule>
  </conditionalFormatting>
  <conditionalFormatting sqref="I38:J38">
    <cfRule type="cellIs" dxfId="119" priority="13" operator="greaterThan">
      <formula>I37</formula>
    </cfRule>
  </conditionalFormatting>
  <conditionalFormatting sqref="I28:J28">
    <cfRule type="cellIs" dxfId="118" priority="22" operator="greaterThan">
      <formula>#REF!</formula>
    </cfRule>
  </conditionalFormatting>
  <conditionalFormatting sqref="F43:G43">
    <cfRule type="cellIs" dxfId="117" priority="12" operator="greaterThan">
      <formula>#REF!</formula>
    </cfRule>
  </conditionalFormatting>
  <conditionalFormatting sqref="F43:G43">
    <cfRule type="cellIs" dxfId="116" priority="11" operator="greaterThan">
      <formula>F42</formula>
    </cfRule>
  </conditionalFormatting>
  <conditionalFormatting sqref="F38:G38">
    <cfRule type="cellIs" dxfId="115" priority="16" operator="greaterThan">
      <formula>#REF!</formula>
    </cfRule>
  </conditionalFormatting>
  <conditionalFormatting sqref="F38:G38">
    <cfRule type="cellIs" dxfId="114" priority="15" operator="greaterThan">
      <formula>F37</formula>
    </cfRule>
  </conditionalFormatting>
  <conditionalFormatting sqref="I43:J43">
    <cfRule type="cellIs" dxfId="113" priority="10" operator="greaterThan">
      <formula>#REF!</formula>
    </cfRule>
  </conditionalFormatting>
  <conditionalFormatting sqref="I43:J43">
    <cfRule type="cellIs" dxfId="112" priority="9" operator="greaterThan">
      <formula>I42</formula>
    </cfRule>
  </conditionalFormatting>
  <conditionalFormatting sqref="I33:J33">
    <cfRule type="cellIs" dxfId="111" priority="2" operator="greaterThan">
      <formula>#REF!</formula>
    </cfRule>
  </conditionalFormatting>
  <conditionalFormatting sqref="I33:J33">
    <cfRule type="cellIs" dxfId="110" priority="1" operator="greaterThan">
      <formula>I32</formula>
    </cfRule>
  </conditionalFormatting>
  <conditionalFormatting sqref="F33:G33">
    <cfRule type="cellIs" dxfId="109" priority="4" operator="greaterThan">
      <formula>#REF!</formula>
    </cfRule>
  </conditionalFormatting>
  <conditionalFormatting sqref="F33:G33">
    <cfRule type="cellIs" dxfId="108" priority="3" operator="greaterThan">
      <formula>F32</formula>
    </cfRule>
  </conditionalFormatting>
  <dataValidations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6"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7"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8"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9"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50"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45"/>
  <sheetViews>
    <sheetView showGridLines="0" topLeftCell="A27" zoomScale="40" zoomScaleNormal="40" zoomScalePageLayoutView="25" workbookViewId="0">
      <selection activeCell="B45" sqref="B45"/>
    </sheetView>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0" t="s">
        <v>99</v>
      </c>
      <c r="D10" s="190"/>
      <c r="E10" s="2" t="s">
        <v>2</v>
      </c>
      <c r="F10" s="191" t="s">
        <v>100</v>
      </c>
      <c r="G10" s="191"/>
      <c r="H10" s="191"/>
      <c r="I10" s="3" t="s">
        <v>3</v>
      </c>
      <c r="J10" s="4">
        <v>2017</v>
      </c>
      <c r="K10" s="192" t="s">
        <v>4</v>
      </c>
      <c r="L10" s="193"/>
      <c r="M10" s="5" t="s">
        <v>98</v>
      </c>
    </row>
    <row r="11" spans="2:13" ht="15.75" thickBot="1" x14ac:dyDescent="0.3"/>
    <row r="12" spans="2:13" ht="360" customHeight="1" thickBot="1" x14ac:dyDescent="0.3">
      <c r="B12" s="16" t="s">
        <v>5</v>
      </c>
      <c r="C12" s="173" t="str">
        <f>VLOOKUP(B12,'ESTRUCTURA '!E1:F8,2,0)</f>
        <v>Gobierno Legítimo, fortalecimiento local y eficiencia</v>
      </c>
      <c r="D12" s="174"/>
      <c r="E12" s="16" t="s">
        <v>6</v>
      </c>
      <c r="F12" s="175" t="s">
        <v>206</v>
      </c>
      <c r="G12" s="176"/>
      <c r="H12" s="177"/>
      <c r="I12" s="15" t="s">
        <v>7</v>
      </c>
      <c r="J12" s="178" t="s">
        <v>207</v>
      </c>
      <c r="K12" s="179"/>
      <c r="L12" s="179"/>
      <c r="M12" s="180"/>
    </row>
    <row r="13" spans="2:13" ht="24" thickBot="1" x14ac:dyDescent="0.3">
      <c r="B13" s="194"/>
      <c r="C13" s="195"/>
      <c r="D13" s="195"/>
      <c r="E13" s="195"/>
      <c r="F13" s="195"/>
      <c r="G13" s="195"/>
      <c r="H13" s="195"/>
      <c r="I13" s="195"/>
      <c r="J13" s="195"/>
      <c r="K13" s="195"/>
      <c r="L13" s="195"/>
      <c r="M13" s="195"/>
    </row>
    <row r="14" spans="2:13" ht="70.5" thickBot="1" x14ac:dyDescent="0.3">
      <c r="B14" s="16" t="s">
        <v>8</v>
      </c>
      <c r="C14" s="196" t="s">
        <v>280</v>
      </c>
      <c r="D14" s="197"/>
      <c r="E14" s="16" t="s">
        <v>9</v>
      </c>
      <c r="F14" s="17"/>
      <c r="G14" s="16" t="s">
        <v>10</v>
      </c>
      <c r="H14" s="19"/>
      <c r="I14" s="18" t="s">
        <v>11</v>
      </c>
      <c r="J14" s="132">
        <v>2016</v>
      </c>
      <c r="K14" s="198" t="s">
        <v>12</v>
      </c>
      <c r="L14" s="199"/>
      <c r="M14" s="132">
        <v>2020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4"/>
      <c r="E16" s="208" t="s">
        <v>14</v>
      </c>
      <c r="F16" s="210" t="s">
        <v>15</v>
      </c>
      <c r="G16" s="210"/>
      <c r="H16" s="210"/>
      <c r="I16" s="211" t="s">
        <v>16</v>
      </c>
      <c r="J16" s="210"/>
      <c r="K16" s="210"/>
      <c r="L16" s="210"/>
      <c r="M16" s="212"/>
    </row>
    <row r="17" spans="2:16" ht="56.25" customHeight="1" thickBot="1" x14ac:dyDescent="0.3">
      <c r="B17" s="205"/>
      <c r="C17" s="206"/>
      <c r="D17" s="207"/>
      <c r="E17" s="209"/>
      <c r="F17" s="23" t="s">
        <v>17</v>
      </c>
      <c r="G17" s="130" t="s">
        <v>18</v>
      </c>
      <c r="H17" s="33" t="s">
        <v>19</v>
      </c>
      <c r="I17" s="23" t="s">
        <v>20</v>
      </c>
      <c r="J17" s="23" t="s">
        <v>21</v>
      </c>
      <c r="K17" s="129" t="s">
        <v>19</v>
      </c>
      <c r="L17" s="23" t="s">
        <v>22</v>
      </c>
      <c r="M17" s="25" t="s">
        <v>19</v>
      </c>
    </row>
    <row r="18" spans="2:16" ht="29.25" customHeight="1" thickBot="1" x14ac:dyDescent="0.3">
      <c r="B18" s="222" t="s">
        <v>208</v>
      </c>
      <c r="C18" s="223"/>
      <c r="D18" s="224"/>
      <c r="E18" s="38" t="s">
        <v>23</v>
      </c>
      <c r="F18" s="135">
        <f>+F24+F29+F34+F39</f>
        <v>146</v>
      </c>
      <c r="G18" s="135">
        <f>+G24+G29+G34+G39</f>
        <v>123</v>
      </c>
      <c r="H18" s="148">
        <f>+G18/F18</f>
        <v>0.84246575342465757</v>
      </c>
      <c r="I18" s="135">
        <f>+I24+I29+I34+I39</f>
        <v>5250.1</v>
      </c>
      <c r="J18" s="135">
        <f>+J24+J29+J34+J39</f>
        <v>4751.8999999999996</v>
      </c>
      <c r="K18" s="29">
        <f t="shared" ref="K18:K20" si="0">+J18/I18</f>
        <v>0.90510656939867795</v>
      </c>
      <c r="L18" s="128">
        <f>409724045/1000000</f>
        <v>409.72404499999999</v>
      </c>
      <c r="M18" s="10">
        <f>+L18/J18</f>
        <v>8.6223204402449558E-2</v>
      </c>
    </row>
    <row r="19" spans="2:16" ht="25.5" customHeight="1" x14ac:dyDescent="0.25">
      <c r="B19" s="225"/>
      <c r="C19" s="226"/>
      <c r="D19" s="227"/>
      <c r="E19" s="39" t="s">
        <v>24</v>
      </c>
      <c r="F19" s="136">
        <f t="shared" ref="F19:G19" si="1">+F25+F30+F35+F40</f>
        <v>154</v>
      </c>
      <c r="G19" s="146">
        <f t="shared" si="1"/>
        <v>153</v>
      </c>
      <c r="H19" s="61">
        <f t="shared" ref="H19:H20" si="2">+G19/F19</f>
        <v>0.99350649350649356</v>
      </c>
      <c r="I19" s="136">
        <f t="shared" ref="I19:J19" si="3">+I25+I30+I35+I40</f>
        <v>6350.1</v>
      </c>
      <c r="J19" s="146">
        <f t="shared" si="3"/>
        <v>6118.9</v>
      </c>
      <c r="K19" s="29">
        <f t="shared" si="0"/>
        <v>0.96359112454921958</v>
      </c>
      <c r="L19" s="127">
        <f>1838404194/1000000</f>
        <v>1838.404194</v>
      </c>
      <c r="M19" s="10">
        <f t="shared" ref="M19:M20" si="4">+L19/J19</f>
        <v>0.30044684404059552</v>
      </c>
    </row>
    <row r="20" spans="2:16" ht="25.5" customHeight="1" x14ac:dyDescent="0.25">
      <c r="B20" s="225"/>
      <c r="C20" s="226"/>
      <c r="D20" s="227"/>
      <c r="E20" s="39" t="s">
        <v>25</v>
      </c>
      <c r="F20" s="136">
        <f t="shared" ref="F20:G20" si="5">+F26+F31+F36+F41</f>
        <v>156</v>
      </c>
      <c r="G20" s="142">
        <f t="shared" si="5"/>
        <v>156</v>
      </c>
      <c r="H20" s="50">
        <f t="shared" si="2"/>
        <v>1</v>
      </c>
      <c r="I20" s="136">
        <f t="shared" ref="I20:J20" si="6">+I26+I31+I36+I41</f>
        <v>6349.1</v>
      </c>
      <c r="J20" s="142">
        <f t="shared" si="6"/>
        <v>6336</v>
      </c>
      <c r="K20" s="29">
        <f t="shared" si="0"/>
        <v>0.99793671543998352</v>
      </c>
      <c r="L20" s="127">
        <f>3990249739.57/1000000</f>
        <v>3990.2497395700002</v>
      </c>
      <c r="M20" s="10">
        <f t="shared" si="4"/>
        <v>0.62977426445233586</v>
      </c>
    </row>
    <row r="21" spans="2:16" ht="25.5" customHeight="1" x14ac:dyDescent="0.25">
      <c r="B21" s="225"/>
      <c r="C21" s="226"/>
      <c r="D21" s="227"/>
      <c r="E21" s="39" t="s">
        <v>26</v>
      </c>
      <c r="F21" s="136">
        <f t="shared" ref="F21:G21" si="7">+F27+F32+F37+F42</f>
        <v>0</v>
      </c>
      <c r="G21" s="142">
        <f t="shared" si="7"/>
        <v>0</v>
      </c>
      <c r="H21" s="50"/>
      <c r="I21" s="136">
        <f t="shared" ref="I21:J21" si="8">+I27+I32+I37+I42</f>
        <v>0</v>
      </c>
      <c r="J21" s="142">
        <f t="shared" si="8"/>
        <v>0</v>
      </c>
      <c r="K21" s="29"/>
      <c r="L21" s="127"/>
      <c r="M21" s="10"/>
    </row>
    <row r="22" spans="2:16" ht="77.25" customHeight="1" thickBot="1" x14ac:dyDescent="0.3">
      <c r="B22" s="228"/>
      <c r="C22" s="229"/>
      <c r="D22" s="230"/>
      <c r="E22" s="43" t="s">
        <v>27</v>
      </c>
      <c r="F22" s="134">
        <f>+F20</f>
        <v>156</v>
      </c>
      <c r="G22" s="134">
        <f>+G20</f>
        <v>156</v>
      </c>
      <c r="H22" s="51">
        <f>+G22/F22</f>
        <v>1</v>
      </c>
      <c r="I22" s="134">
        <f>+I20</f>
        <v>6349.1</v>
      </c>
      <c r="J22" s="134">
        <f>+J20</f>
        <v>6336</v>
      </c>
      <c r="K22" s="30">
        <f>+J22/I22</f>
        <v>0.99793671543998352</v>
      </c>
      <c r="L22" s="127">
        <f>+L20</f>
        <v>3990.2497395700002</v>
      </c>
      <c r="M22" s="10">
        <f>+L22/J22</f>
        <v>0.62977426445233586</v>
      </c>
    </row>
    <row r="23" spans="2:16" ht="45.75" customHeight="1" thickBot="1" x14ac:dyDescent="0.3">
      <c r="B23" s="231" t="s">
        <v>28</v>
      </c>
      <c r="C23" s="234" t="s">
        <v>29</v>
      </c>
      <c r="D23" s="235"/>
      <c r="E23" s="23" t="s">
        <v>14</v>
      </c>
      <c r="F23" s="23" t="s">
        <v>20</v>
      </c>
      <c r="G23" s="44" t="s">
        <v>30</v>
      </c>
      <c r="H23" s="46" t="s">
        <v>19</v>
      </c>
      <c r="I23" s="23" t="s">
        <v>20</v>
      </c>
      <c r="J23" s="44" t="s">
        <v>30</v>
      </c>
      <c r="K23" s="46" t="s">
        <v>19</v>
      </c>
      <c r="L23" s="236" t="s">
        <v>31</v>
      </c>
      <c r="M23" s="236"/>
      <c r="N23" s="236"/>
      <c r="O23" s="237"/>
      <c r="P23" s="238"/>
    </row>
    <row r="24" spans="2:16" ht="25.5" customHeight="1" x14ac:dyDescent="0.25">
      <c r="B24" s="232"/>
      <c r="C24" s="222" t="s">
        <v>209</v>
      </c>
      <c r="D24" s="224"/>
      <c r="E24" s="40" t="s">
        <v>23</v>
      </c>
      <c r="F24" s="35">
        <v>13</v>
      </c>
      <c r="G24" s="35">
        <v>8</v>
      </c>
      <c r="H24" s="34">
        <f t="shared" ref="H24:H26" si="9">+G24/F24</f>
        <v>0.61538461538461542</v>
      </c>
      <c r="I24" s="137">
        <v>501.5</v>
      </c>
      <c r="J24" s="137">
        <v>306</v>
      </c>
      <c r="K24" s="34">
        <f t="shared" ref="K24:K26" si="10">+J24/I24</f>
        <v>0.61016949152542377</v>
      </c>
      <c r="L24" s="213" t="s">
        <v>283</v>
      </c>
      <c r="M24" s="214"/>
      <c r="N24" s="214"/>
      <c r="O24" s="214"/>
      <c r="P24" s="215"/>
    </row>
    <row r="25" spans="2:16" ht="25.5" customHeight="1" x14ac:dyDescent="0.25">
      <c r="B25" s="232"/>
      <c r="C25" s="225"/>
      <c r="D25" s="227"/>
      <c r="E25" s="41" t="s">
        <v>24</v>
      </c>
      <c r="F25" s="36">
        <v>18</v>
      </c>
      <c r="G25" s="36">
        <v>18</v>
      </c>
      <c r="H25" s="29">
        <f t="shared" si="9"/>
        <v>1</v>
      </c>
      <c r="I25" s="138">
        <v>1200</v>
      </c>
      <c r="J25" s="138">
        <v>1136</v>
      </c>
      <c r="K25" s="29">
        <f t="shared" si="10"/>
        <v>0.94666666666666666</v>
      </c>
      <c r="L25" s="216"/>
      <c r="M25" s="217"/>
      <c r="N25" s="217"/>
      <c r="O25" s="217"/>
      <c r="P25" s="218"/>
    </row>
    <row r="26" spans="2:16" ht="25.5" customHeight="1" x14ac:dyDescent="0.25">
      <c r="B26" s="232"/>
      <c r="C26" s="225"/>
      <c r="D26" s="227"/>
      <c r="E26" s="41" t="s">
        <v>25</v>
      </c>
      <c r="F26" s="36">
        <v>19</v>
      </c>
      <c r="G26" s="36">
        <v>19</v>
      </c>
      <c r="H26" s="29">
        <f t="shared" si="9"/>
        <v>1</v>
      </c>
      <c r="I26" s="138">
        <v>1157.5</v>
      </c>
      <c r="J26" s="138">
        <v>1157.5</v>
      </c>
      <c r="K26" s="29">
        <f t="shared" si="10"/>
        <v>1</v>
      </c>
      <c r="L26" s="216"/>
      <c r="M26" s="217"/>
      <c r="N26" s="217"/>
      <c r="O26" s="217"/>
      <c r="P26" s="218"/>
    </row>
    <row r="27" spans="2:16" ht="25.5" customHeight="1" x14ac:dyDescent="0.25">
      <c r="B27" s="232"/>
      <c r="C27" s="225"/>
      <c r="D27" s="227"/>
      <c r="E27" s="41" t="s">
        <v>26</v>
      </c>
      <c r="F27" s="36"/>
      <c r="G27" s="36"/>
      <c r="H27" s="29"/>
      <c r="I27" s="138"/>
      <c r="J27" s="138"/>
      <c r="K27" s="29"/>
      <c r="L27" s="216"/>
      <c r="M27" s="217"/>
      <c r="N27" s="217"/>
      <c r="O27" s="217"/>
      <c r="P27" s="218"/>
    </row>
    <row r="28" spans="2:16" ht="77.25" customHeight="1" thickBot="1" x14ac:dyDescent="0.3">
      <c r="B28" s="232"/>
      <c r="C28" s="228"/>
      <c r="D28" s="230"/>
      <c r="E28" s="42" t="s">
        <v>27</v>
      </c>
      <c r="F28" s="134">
        <f>+F26</f>
        <v>19</v>
      </c>
      <c r="G28" s="134">
        <f>+G26</f>
        <v>19</v>
      </c>
      <c r="H28" s="30">
        <f>+G28/F28</f>
        <v>1</v>
      </c>
      <c r="I28" s="139">
        <f>+I26</f>
        <v>1157.5</v>
      </c>
      <c r="J28" s="139">
        <f>+J26</f>
        <v>1157.5</v>
      </c>
      <c r="K28" s="30">
        <f>+J28/I28</f>
        <v>1</v>
      </c>
      <c r="L28" s="216"/>
      <c r="M28" s="217"/>
      <c r="N28" s="217"/>
      <c r="O28" s="217"/>
      <c r="P28" s="218"/>
    </row>
    <row r="29" spans="2:16" ht="28.5" customHeight="1" x14ac:dyDescent="0.25">
      <c r="B29" s="232"/>
      <c r="C29" s="222" t="s">
        <v>210</v>
      </c>
      <c r="D29" s="224"/>
      <c r="E29" s="38" t="s">
        <v>23</v>
      </c>
      <c r="F29" s="35">
        <v>24</v>
      </c>
      <c r="G29" s="35">
        <v>24</v>
      </c>
      <c r="H29" s="34">
        <f t="shared" ref="H29:H31" si="11">+G29/F29</f>
        <v>1</v>
      </c>
      <c r="I29" s="137">
        <v>615.9</v>
      </c>
      <c r="J29" s="137">
        <v>615.9</v>
      </c>
      <c r="K29" s="34">
        <f t="shared" ref="K29:K31" si="12">+J29/I29</f>
        <v>1</v>
      </c>
      <c r="L29" s="216"/>
      <c r="M29" s="217"/>
      <c r="N29" s="217"/>
      <c r="O29" s="217"/>
      <c r="P29" s="218"/>
    </row>
    <row r="30" spans="2:16" ht="28.5" customHeight="1" x14ac:dyDescent="0.25">
      <c r="B30" s="232"/>
      <c r="C30" s="225"/>
      <c r="D30" s="227"/>
      <c r="E30" s="39" t="s">
        <v>24</v>
      </c>
      <c r="F30" s="36">
        <v>24</v>
      </c>
      <c r="G30" s="36">
        <v>24</v>
      </c>
      <c r="H30" s="29">
        <f t="shared" si="11"/>
        <v>1</v>
      </c>
      <c r="I30" s="138">
        <v>615.9</v>
      </c>
      <c r="J30" s="138">
        <v>615.9</v>
      </c>
      <c r="K30" s="29">
        <f t="shared" si="12"/>
        <v>1</v>
      </c>
      <c r="L30" s="216"/>
      <c r="M30" s="217"/>
      <c r="N30" s="217"/>
      <c r="O30" s="217"/>
      <c r="P30" s="218"/>
    </row>
    <row r="31" spans="2:16" ht="28.5" customHeight="1" x14ac:dyDescent="0.25">
      <c r="B31" s="232"/>
      <c r="C31" s="225"/>
      <c r="D31" s="227"/>
      <c r="E31" s="39" t="s">
        <v>25</v>
      </c>
      <c r="F31" s="36">
        <v>24</v>
      </c>
      <c r="G31" s="36">
        <v>24</v>
      </c>
      <c r="H31" s="29">
        <f t="shared" si="11"/>
        <v>1</v>
      </c>
      <c r="I31" s="138">
        <v>556.5</v>
      </c>
      <c r="J31" s="138">
        <v>556.5</v>
      </c>
      <c r="K31" s="29">
        <f t="shared" si="12"/>
        <v>1</v>
      </c>
      <c r="L31" s="216"/>
      <c r="M31" s="217"/>
      <c r="N31" s="217"/>
      <c r="O31" s="217"/>
      <c r="P31" s="218"/>
    </row>
    <row r="32" spans="2:16" ht="28.5" customHeight="1" x14ac:dyDescent="0.25">
      <c r="B32" s="232"/>
      <c r="C32" s="225"/>
      <c r="D32" s="227"/>
      <c r="E32" s="39" t="s">
        <v>26</v>
      </c>
      <c r="F32" s="36"/>
      <c r="G32" s="36"/>
      <c r="H32" s="29"/>
      <c r="I32" s="138"/>
      <c r="J32" s="138"/>
      <c r="K32" s="29"/>
      <c r="L32" s="216"/>
      <c r="M32" s="217"/>
      <c r="N32" s="217"/>
      <c r="O32" s="217"/>
      <c r="P32" s="218"/>
    </row>
    <row r="33" spans="2:16" ht="77.25" customHeight="1" thickBot="1" x14ac:dyDescent="0.3">
      <c r="B33" s="232"/>
      <c r="C33" s="228"/>
      <c r="D33" s="230"/>
      <c r="E33" s="42" t="s">
        <v>27</v>
      </c>
      <c r="F33" s="134">
        <f>+F31</f>
        <v>24</v>
      </c>
      <c r="G33" s="134">
        <f>+G31</f>
        <v>24</v>
      </c>
      <c r="H33" s="30">
        <f>+G33/F33</f>
        <v>1</v>
      </c>
      <c r="I33" s="139">
        <f>+I31</f>
        <v>556.5</v>
      </c>
      <c r="J33" s="139">
        <f>+J31</f>
        <v>556.5</v>
      </c>
      <c r="K33" s="30">
        <f>+J33/I33</f>
        <v>1</v>
      </c>
      <c r="L33" s="219"/>
      <c r="M33" s="220"/>
      <c r="N33" s="220"/>
      <c r="O33" s="220"/>
      <c r="P33" s="221"/>
    </row>
    <row r="34" spans="2:16" ht="25.5" customHeight="1" x14ac:dyDescent="0.25">
      <c r="B34" s="232"/>
      <c r="C34" s="222" t="s">
        <v>211</v>
      </c>
      <c r="D34" s="224"/>
      <c r="E34" s="38" t="s">
        <v>23</v>
      </c>
      <c r="F34" s="35">
        <v>55</v>
      </c>
      <c r="G34" s="35">
        <v>42</v>
      </c>
      <c r="H34" s="34">
        <f t="shared" ref="H34:H36" si="13">+G34/F34</f>
        <v>0.76363636363636367</v>
      </c>
      <c r="I34" s="137">
        <v>1946.1</v>
      </c>
      <c r="J34" s="137">
        <v>1746</v>
      </c>
      <c r="K34" s="34">
        <f t="shared" ref="K34:K36" si="14">+J34/I34</f>
        <v>0.89717897333127794</v>
      </c>
      <c r="L34" s="213" t="s">
        <v>284</v>
      </c>
      <c r="M34" s="214"/>
      <c r="N34" s="214"/>
      <c r="O34" s="214"/>
      <c r="P34" s="215"/>
    </row>
    <row r="35" spans="2:16" ht="25.5" customHeight="1" x14ac:dyDescent="0.25">
      <c r="B35" s="232"/>
      <c r="C35" s="225"/>
      <c r="D35" s="227"/>
      <c r="E35" s="39" t="s">
        <v>24</v>
      </c>
      <c r="F35" s="36">
        <v>56</v>
      </c>
      <c r="G35" s="36">
        <v>55</v>
      </c>
      <c r="H35" s="29">
        <f t="shared" si="13"/>
        <v>0.9821428571428571</v>
      </c>
      <c r="I35" s="138">
        <v>2148.9</v>
      </c>
      <c r="J35" s="138">
        <v>2107</v>
      </c>
      <c r="K35" s="29">
        <f t="shared" si="14"/>
        <v>0.9805016520080041</v>
      </c>
      <c r="L35" s="216"/>
      <c r="M35" s="217"/>
      <c r="N35" s="217"/>
      <c r="O35" s="217"/>
      <c r="P35" s="218"/>
    </row>
    <row r="36" spans="2:16" ht="25.5" customHeight="1" x14ac:dyDescent="0.25">
      <c r="B36" s="232"/>
      <c r="C36" s="225"/>
      <c r="D36" s="227"/>
      <c r="E36" s="39" t="s">
        <v>25</v>
      </c>
      <c r="F36" s="36">
        <v>56</v>
      </c>
      <c r="G36" s="36">
        <v>56</v>
      </c>
      <c r="H36" s="29">
        <f t="shared" si="13"/>
        <v>1</v>
      </c>
      <c r="I36" s="138">
        <v>2187.3000000000002</v>
      </c>
      <c r="J36" s="138">
        <v>2182</v>
      </c>
      <c r="K36" s="29">
        <f t="shared" si="14"/>
        <v>0.99757692131852049</v>
      </c>
      <c r="L36" s="216"/>
      <c r="M36" s="217"/>
      <c r="N36" s="217"/>
      <c r="O36" s="217"/>
      <c r="P36" s="218"/>
    </row>
    <row r="37" spans="2:16" ht="25.5" customHeight="1" x14ac:dyDescent="0.25">
      <c r="B37" s="232"/>
      <c r="C37" s="225"/>
      <c r="D37" s="227"/>
      <c r="E37" s="39" t="s">
        <v>26</v>
      </c>
      <c r="F37" s="36"/>
      <c r="G37" s="36"/>
      <c r="H37" s="29"/>
      <c r="I37" s="138"/>
      <c r="J37" s="138"/>
      <c r="K37" s="29"/>
      <c r="L37" s="216"/>
      <c r="M37" s="217"/>
      <c r="N37" s="217"/>
      <c r="O37" s="217"/>
      <c r="P37" s="218"/>
    </row>
    <row r="38" spans="2:16" ht="77.25" customHeight="1" thickBot="1" x14ac:dyDescent="0.3">
      <c r="B38" s="232"/>
      <c r="C38" s="228"/>
      <c r="D38" s="230"/>
      <c r="E38" s="43" t="s">
        <v>27</v>
      </c>
      <c r="F38" s="134">
        <f>+F36</f>
        <v>56</v>
      </c>
      <c r="G38" s="134">
        <f>+G36</f>
        <v>56</v>
      </c>
      <c r="H38" s="30">
        <f>+G38/F38</f>
        <v>1</v>
      </c>
      <c r="I38" s="139">
        <f>+I36</f>
        <v>2187.3000000000002</v>
      </c>
      <c r="J38" s="139">
        <f>+J36</f>
        <v>2182</v>
      </c>
      <c r="K38" s="30">
        <f>+J38/I38</f>
        <v>0.99757692131852049</v>
      </c>
      <c r="L38" s="216"/>
      <c r="M38" s="217"/>
      <c r="N38" s="217"/>
      <c r="O38" s="217"/>
      <c r="P38" s="218"/>
    </row>
    <row r="39" spans="2:16" ht="25.5" customHeight="1" x14ac:dyDescent="0.25">
      <c r="B39" s="232"/>
      <c r="C39" s="263" t="s">
        <v>212</v>
      </c>
      <c r="D39" s="264"/>
      <c r="E39" s="40" t="s">
        <v>23</v>
      </c>
      <c r="F39" s="35">
        <v>54</v>
      </c>
      <c r="G39" s="35">
        <v>49</v>
      </c>
      <c r="H39" s="34">
        <f t="shared" ref="H39:H41" si="15">+G39/F39</f>
        <v>0.90740740740740744</v>
      </c>
      <c r="I39" s="137">
        <v>2186.6</v>
      </c>
      <c r="J39" s="137">
        <v>2084</v>
      </c>
      <c r="K39" s="34">
        <f t="shared" ref="K39:K41" si="16">+J39/I39</f>
        <v>0.95307783773895549</v>
      </c>
      <c r="L39" s="216"/>
      <c r="M39" s="217"/>
      <c r="N39" s="217"/>
      <c r="O39" s="217"/>
      <c r="P39" s="218"/>
    </row>
    <row r="40" spans="2:16" ht="25.5" customHeight="1" x14ac:dyDescent="0.25">
      <c r="B40" s="232"/>
      <c r="C40" s="265"/>
      <c r="D40" s="266"/>
      <c r="E40" s="41" t="s">
        <v>24</v>
      </c>
      <c r="F40" s="36">
        <v>56</v>
      </c>
      <c r="G40" s="36">
        <v>56</v>
      </c>
      <c r="H40" s="29">
        <f t="shared" si="15"/>
        <v>1</v>
      </c>
      <c r="I40" s="138">
        <v>2385.3000000000002</v>
      </c>
      <c r="J40" s="138">
        <v>2260</v>
      </c>
      <c r="K40" s="29">
        <f t="shared" si="16"/>
        <v>0.94746991992621465</v>
      </c>
      <c r="L40" s="216"/>
      <c r="M40" s="217"/>
      <c r="N40" s="217"/>
      <c r="O40" s="217"/>
      <c r="P40" s="218"/>
    </row>
    <row r="41" spans="2:16" ht="25.5" customHeight="1" x14ac:dyDescent="0.25">
      <c r="B41" s="232"/>
      <c r="C41" s="265"/>
      <c r="D41" s="266"/>
      <c r="E41" s="41" t="s">
        <v>25</v>
      </c>
      <c r="F41" s="36">
        <v>57</v>
      </c>
      <c r="G41" s="36">
        <v>57</v>
      </c>
      <c r="H41" s="29">
        <f t="shared" si="15"/>
        <v>1</v>
      </c>
      <c r="I41" s="138">
        <v>2447.8000000000002</v>
      </c>
      <c r="J41" s="138">
        <v>2440</v>
      </c>
      <c r="K41" s="29">
        <f t="shared" si="16"/>
        <v>0.99681346515238167</v>
      </c>
      <c r="L41" s="216"/>
      <c r="M41" s="217"/>
      <c r="N41" s="217"/>
      <c r="O41" s="217"/>
      <c r="P41" s="218"/>
    </row>
    <row r="42" spans="2:16" ht="25.5" customHeight="1" x14ac:dyDescent="0.25">
      <c r="B42" s="232"/>
      <c r="C42" s="265"/>
      <c r="D42" s="266"/>
      <c r="E42" s="41" t="s">
        <v>26</v>
      </c>
      <c r="F42" s="36"/>
      <c r="G42" s="36"/>
      <c r="H42" s="29"/>
      <c r="I42" s="138"/>
      <c r="J42" s="138"/>
      <c r="K42" s="29"/>
      <c r="L42" s="216"/>
      <c r="M42" s="217"/>
      <c r="N42" s="217"/>
      <c r="O42" s="217"/>
      <c r="P42" s="218"/>
    </row>
    <row r="43" spans="2:16" ht="77.25" customHeight="1" thickBot="1" x14ac:dyDescent="0.3">
      <c r="B43" s="233"/>
      <c r="C43" s="267"/>
      <c r="D43" s="268"/>
      <c r="E43" s="42" t="s">
        <v>27</v>
      </c>
      <c r="F43" s="134">
        <f>+F41</f>
        <v>57</v>
      </c>
      <c r="G43" s="134">
        <f>+G41</f>
        <v>57</v>
      </c>
      <c r="H43" s="30">
        <f>+G43/F43</f>
        <v>1</v>
      </c>
      <c r="I43" s="139">
        <f>+I41</f>
        <v>2447.8000000000002</v>
      </c>
      <c r="J43" s="139">
        <f>+J41</f>
        <v>2440</v>
      </c>
      <c r="K43" s="30">
        <f>+J43/I43</f>
        <v>0.99681346515238167</v>
      </c>
      <c r="L43" s="219"/>
      <c r="M43" s="220"/>
      <c r="N43" s="220"/>
      <c r="O43" s="220"/>
      <c r="P43" s="221"/>
    </row>
    <row r="45" spans="2:16" x14ac:dyDescent="0.25">
      <c r="B45" s="164" t="s">
        <v>281</v>
      </c>
    </row>
  </sheetData>
  <protectedRanges>
    <protectedRange sqref="J10" name="Rango1"/>
    <protectedRange sqref="M10" name="Rango2"/>
    <protectedRange sqref="B12:B13" name="Rango3"/>
    <protectedRange sqref="B12:B13" name="Rango47"/>
    <protectedRange sqref="L19 O25 M24:N27 O35 M34:N37 O40 M39:N42 H28 H38 H43 H22 F24:K27 F34:K37 K28 K38 K43 O30 M29:N32 H33 F29:K32 K33 F18:J21 F39:K42" name="Rango5_3"/>
    <protectedRange sqref="F22:G22 F28:G28 F38:G38 F43:G43 I28:J28 I38:J38 I43:J43 F33:G33 I33:J33" name="Rango5_3_4"/>
    <protectedRange sqref="I22:J22" name="Rango5_3_5"/>
  </protectedRanges>
  <dataConsolidate/>
  <mergeCells count="26">
    <mergeCell ref="L23:P23"/>
    <mergeCell ref="C24:D28"/>
    <mergeCell ref="C34:D38"/>
    <mergeCell ref="L24:P33"/>
    <mergeCell ref="L34:P43"/>
    <mergeCell ref="B2:C8"/>
    <mergeCell ref="D2:M8"/>
    <mergeCell ref="C10:D10"/>
    <mergeCell ref="F10:H10"/>
    <mergeCell ref="K10:L10"/>
    <mergeCell ref="C12:D12"/>
    <mergeCell ref="F12:H12"/>
    <mergeCell ref="J12:M12"/>
    <mergeCell ref="C29:D33"/>
    <mergeCell ref="B13:M13"/>
    <mergeCell ref="C14:D14"/>
    <mergeCell ref="K14:L14"/>
    <mergeCell ref="B15:M15"/>
    <mergeCell ref="B16:D17"/>
    <mergeCell ref="E16:E17"/>
    <mergeCell ref="F16:H16"/>
    <mergeCell ref="I16:M16"/>
    <mergeCell ref="B18:D22"/>
    <mergeCell ref="B23:B43"/>
    <mergeCell ref="C23:D23"/>
    <mergeCell ref="C39:D43"/>
  </mergeCells>
  <conditionalFormatting sqref="F22:G22">
    <cfRule type="cellIs" dxfId="107" priority="20" operator="greaterThan">
      <formula>#REF!</formula>
    </cfRule>
  </conditionalFormatting>
  <conditionalFormatting sqref="F22:G22">
    <cfRule type="cellIs" dxfId="106" priority="19" operator="greaterThan">
      <formula>F21</formula>
    </cfRule>
  </conditionalFormatting>
  <conditionalFormatting sqref="F38:G38">
    <cfRule type="cellIs" dxfId="105" priority="14" operator="greaterThan">
      <formula>#REF!</formula>
    </cfRule>
  </conditionalFormatting>
  <conditionalFormatting sqref="F38:G38">
    <cfRule type="cellIs" dxfId="104" priority="13" operator="greaterThan">
      <formula>F37</formula>
    </cfRule>
  </conditionalFormatting>
  <conditionalFormatting sqref="I28:J28">
    <cfRule type="cellIs" dxfId="103" priority="10" operator="greaterThan">
      <formula>#REF!</formula>
    </cfRule>
  </conditionalFormatting>
  <conditionalFormatting sqref="I28:J28">
    <cfRule type="cellIs" dxfId="102" priority="9" operator="greaterThan">
      <formula>I27</formula>
    </cfRule>
  </conditionalFormatting>
  <conditionalFormatting sqref="I22:J22">
    <cfRule type="cellIs" dxfId="101" priority="18" operator="greaterThan">
      <formula>#REF!</formula>
    </cfRule>
  </conditionalFormatting>
  <conditionalFormatting sqref="I22:J22">
    <cfRule type="cellIs" dxfId="100" priority="17" operator="greaterThan">
      <formula>I21</formula>
    </cfRule>
  </conditionalFormatting>
  <conditionalFormatting sqref="F28:G28">
    <cfRule type="cellIs" dxfId="99" priority="16" operator="greaterThan">
      <formula>#REF!</formula>
    </cfRule>
  </conditionalFormatting>
  <conditionalFormatting sqref="F28:G28">
    <cfRule type="cellIs" dxfId="98" priority="15" operator="greaterThan">
      <formula>F27</formula>
    </cfRule>
  </conditionalFormatting>
  <conditionalFormatting sqref="F43:G43">
    <cfRule type="cellIs" dxfId="97" priority="12" operator="greaterThan">
      <formula>#REF!</formula>
    </cfRule>
  </conditionalFormatting>
  <conditionalFormatting sqref="F43:G43">
    <cfRule type="cellIs" dxfId="96" priority="11" operator="greaterThan">
      <formula>F42</formula>
    </cfRule>
  </conditionalFormatting>
  <conditionalFormatting sqref="I38:J38">
    <cfRule type="cellIs" dxfId="95" priority="8" operator="greaterThan">
      <formula>#REF!</formula>
    </cfRule>
  </conditionalFormatting>
  <conditionalFormatting sqref="I38:J38">
    <cfRule type="cellIs" dxfId="94" priority="7" operator="greaterThan">
      <formula>I37</formula>
    </cfRule>
  </conditionalFormatting>
  <conditionalFormatting sqref="I43:J43">
    <cfRule type="cellIs" dxfId="93" priority="6" operator="greaterThan">
      <formula>#REF!</formula>
    </cfRule>
  </conditionalFormatting>
  <conditionalFormatting sqref="I43:J43">
    <cfRule type="cellIs" dxfId="92" priority="5" operator="greaterThan">
      <formula>I42</formula>
    </cfRule>
  </conditionalFormatting>
  <conditionalFormatting sqref="F33:G33">
    <cfRule type="cellIs" dxfId="91" priority="4" operator="greaterThan">
      <formula>#REF!</formula>
    </cfRule>
  </conditionalFormatting>
  <conditionalFormatting sqref="F33:G33">
    <cfRule type="cellIs" dxfId="90" priority="3" operator="greaterThan">
      <formula>F32</formula>
    </cfRule>
  </conditionalFormatting>
  <conditionalFormatting sqref="I33:J33">
    <cfRule type="cellIs" dxfId="89" priority="2" operator="greaterThan">
      <formula>#REF!</formula>
    </cfRule>
  </conditionalFormatting>
  <conditionalFormatting sqref="I33:J33">
    <cfRule type="cellIs" dxfId="88" priority="1" operator="greaterThan">
      <formula>I32</formula>
    </cfRule>
  </conditionalFormatting>
  <dataValidations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ignoredErrors>
    <ignoredError sqref="H22"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0"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1"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2"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3"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4"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56"/>
  <sheetViews>
    <sheetView showGridLines="0" topLeftCell="A19" zoomScale="40" zoomScaleNormal="4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0" t="s">
        <v>99</v>
      </c>
      <c r="D10" s="190"/>
      <c r="E10" s="2" t="s">
        <v>2</v>
      </c>
      <c r="F10" s="191" t="s">
        <v>100</v>
      </c>
      <c r="G10" s="191"/>
      <c r="H10" s="191"/>
      <c r="I10" s="3" t="s">
        <v>3</v>
      </c>
      <c r="J10" s="4">
        <v>2017</v>
      </c>
      <c r="K10" s="192" t="s">
        <v>4</v>
      </c>
      <c r="L10" s="193"/>
      <c r="M10" s="5" t="s">
        <v>98</v>
      </c>
    </row>
    <row r="11" spans="2:13" ht="15.75" thickBot="1" x14ac:dyDescent="0.3"/>
    <row r="12" spans="2:13" ht="347.25" customHeight="1" thickBot="1" x14ac:dyDescent="0.3">
      <c r="B12" s="16" t="s">
        <v>5</v>
      </c>
      <c r="C12" s="173" t="str">
        <f>VLOOKUP(B12,'ESTRUCTURA '!E1:F8,2,0)</f>
        <v>Gobierno Legítimo, fortalecimiento local y eficiencia</v>
      </c>
      <c r="D12" s="174"/>
      <c r="E12" s="16" t="s">
        <v>6</v>
      </c>
      <c r="F12" s="175" t="s">
        <v>190</v>
      </c>
      <c r="G12" s="176"/>
      <c r="H12" s="177"/>
      <c r="I12" s="15" t="s">
        <v>7</v>
      </c>
      <c r="J12" s="178" t="s">
        <v>213</v>
      </c>
      <c r="K12" s="179"/>
      <c r="L12" s="179"/>
      <c r="M12" s="180"/>
    </row>
    <row r="13" spans="2:13" ht="24" thickBot="1" x14ac:dyDescent="0.3">
      <c r="B13" s="278"/>
      <c r="C13" s="279"/>
      <c r="D13" s="279"/>
      <c r="E13" s="279"/>
      <c r="F13" s="279"/>
      <c r="G13" s="279"/>
      <c r="H13" s="279"/>
      <c r="I13" s="279"/>
      <c r="J13" s="279"/>
      <c r="K13" s="279"/>
      <c r="L13" s="279"/>
      <c r="M13" s="279"/>
    </row>
    <row r="14" spans="2:13" ht="70.5" thickBot="1" x14ac:dyDescent="0.3">
      <c r="B14" s="16" t="s">
        <v>8</v>
      </c>
      <c r="C14" s="196" t="s">
        <v>280</v>
      </c>
      <c r="D14" s="197"/>
      <c r="E14" s="16" t="s">
        <v>9</v>
      </c>
      <c r="F14" s="17"/>
      <c r="G14" s="16" t="s">
        <v>10</v>
      </c>
      <c r="H14" s="19"/>
      <c r="I14" s="18" t="s">
        <v>11</v>
      </c>
      <c r="J14" s="132">
        <v>2016</v>
      </c>
      <c r="K14" s="198" t="s">
        <v>12</v>
      </c>
      <c r="L14" s="199"/>
      <c r="M14" s="132">
        <v>2020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4"/>
      <c r="E16" s="208" t="s">
        <v>14</v>
      </c>
      <c r="F16" s="210" t="s">
        <v>15</v>
      </c>
      <c r="G16" s="210"/>
      <c r="H16" s="210"/>
      <c r="I16" s="211" t="s">
        <v>16</v>
      </c>
      <c r="J16" s="210"/>
      <c r="K16" s="210"/>
      <c r="L16" s="210"/>
      <c r="M16" s="212"/>
    </row>
    <row r="17" spans="2:16" ht="56.25" customHeight="1" thickBot="1" x14ac:dyDescent="0.3">
      <c r="B17" s="205"/>
      <c r="C17" s="206"/>
      <c r="D17" s="207"/>
      <c r="E17" s="209"/>
      <c r="F17" s="23" t="s">
        <v>17</v>
      </c>
      <c r="G17" s="130" t="s">
        <v>18</v>
      </c>
      <c r="H17" s="33" t="s">
        <v>19</v>
      </c>
      <c r="I17" s="23" t="s">
        <v>20</v>
      </c>
      <c r="J17" s="23" t="s">
        <v>21</v>
      </c>
      <c r="K17" s="129" t="s">
        <v>19</v>
      </c>
      <c r="L17" s="23" t="s">
        <v>22</v>
      </c>
      <c r="M17" s="25" t="s">
        <v>19</v>
      </c>
    </row>
    <row r="18" spans="2:16" ht="29.25" customHeight="1" x14ac:dyDescent="0.25">
      <c r="B18" s="222" t="s">
        <v>220</v>
      </c>
      <c r="C18" s="223"/>
      <c r="D18" s="224"/>
      <c r="E18" s="38" t="s">
        <v>23</v>
      </c>
      <c r="F18" s="135">
        <f>+F24+F29+F34+F39+F44+F49</f>
        <v>36</v>
      </c>
      <c r="G18" s="143">
        <f>+G24+G29+G34+G39+G44+G49</f>
        <v>32</v>
      </c>
      <c r="H18" s="48">
        <f>+G18/F18</f>
        <v>0.88888888888888884</v>
      </c>
      <c r="I18" s="135">
        <f>+I24+I29+I34+I39+I44+I49</f>
        <v>1935.3</v>
      </c>
      <c r="J18" s="143">
        <f>+J24+J29+J34+J39+J44+J49</f>
        <v>1562.6</v>
      </c>
      <c r="K18" s="29">
        <f t="shared" ref="K18:K20" si="0">+J18/I18</f>
        <v>0.80742003823696584</v>
      </c>
      <c r="L18" s="131">
        <f>138642081/1000000</f>
        <v>138.64208099999999</v>
      </c>
      <c r="M18" s="147">
        <f>+L18/J18</f>
        <v>8.8725253423780875E-2</v>
      </c>
    </row>
    <row r="19" spans="2:16" ht="25.5" customHeight="1" x14ac:dyDescent="0.25">
      <c r="B19" s="225"/>
      <c r="C19" s="226"/>
      <c r="D19" s="227"/>
      <c r="E19" s="39" t="s">
        <v>24</v>
      </c>
      <c r="F19" s="136">
        <f t="shared" ref="F19:G19" si="1">+F25+F30+F35+F40+F45+F50</f>
        <v>32</v>
      </c>
      <c r="G19" s="146">
        <f t="shared" si="1"/>
        <v>31</v>
      </c>
      <c r="H19" s="50">
        <f t="shared" ref="H19:H20" si="2">+G19/F19</f>
        <v>0.96875</v>
      </c>
      <c r="I19" s="136">
        <f t="shared" ref="I19:J19" si="3">+I25+I30+I35+I40+I45+I50</f>
        <v>1900</v>
      </c>
      <c r="J19" s="146">
        <f t="shared" si="3"/>
        <v>1539.1000000000001</v>
      </c>
      <c r="K19" s="29">
        <f t="shared" si="0"/>
        <v>0.81005263157894747</v>
      </c>
      <c r="L19" s="127">
        <f>575766513/1000000</f>
        <v>575.76651300000003</v>
      </c>
      <c r="M19" s="147">
        <f t="shared" ref="M19:M22" si="4">+L19/J19</f>
        <v>0.37409298486128256</v>
      </c>
    </row>
    <row r="20" spans="2:16" ht="25.5" customHeight="1" x14ac:dyDescent="0.25">
      <c r="B20" s="225"/>
      <c r="C20" s="226"/>
      <c r="D20" s="227"/>
      <c r="E20" s="39" t="s">
        <v>25</v>
      </c>
      <c r="F20" s="136">
        <f t="shared" ref="F20:G20" si="5">+F26+F31+F36+F41+F46+F51</f>
        <v>46</v>
      </c>
      <c r="G20" s="142">
        <f t="shared" si="5"/>
        <v>37</v>
      </c>
      <c r="H20" s="50">
        <f t="shared" si="2"/>
        <v>0.80434782608695654</v>
      </c>
      <c r="I20" s="136">
        <f t="shared" ref="I20:J20" si="6">+I26+I31+I36+I41+I46+I51</f>
        <v>1900.1</v>
      </c>
      <c r="J20" s="142">
        <f t="shared" si="6"/>
        <v>1738.6</v>
      </c>
      <c r="K20" s="29">
        <f t="shared" si="0"/>
        <v>0.9150044734487659</v>
      </c>
      <c r="L20" s="127">
        <f>1018105672/1000000</f>
        <v>1018.105672</v>
      </c>
      <c r="M20" s="147">
        <f t="shared" si="4"/>
        <v>0.58558936615667778</v>
      </c>
    </row>
    <row r="21" spans="2:16" ht="25.5" customHeight="1" x14ac:dyDescent="0.25">
      <c r="B21" s="225"/>
      <c r="C21" s="226"/>
      <c r="D21" s="227"/>
      <c r="E21" s="39" t="s">
        <v>26</v>
      </c>
      <c r="F21" s="136">
        <f t="shared" ref="F21:G21" si="7">+F27+F32+F37+F42+F47+F52</f>
        <v>0</v>
      </c>
      <c r="G21" s="142">
        <f t="shared" si="7"/>
        <v>0</v>
      </c>
      <c r="H21" s="50"/>
      <c r="I21" s="136">
        <f t="shared" ref="I21:J21" si="8">+I27+I32+I37+I42+I47+I52</f>
        <v>0</v>
      </c>
      <c r="J21" s="142">
        <f t="shared" si="8"/>
        <v>0</v>
      </c>
      <c r="K21" s="29"/>
      <c r="L21" s="127"/>
      <c r="M21" s="147"/>
    </row>
    <row r="22" spans="2:16" ht="77.25" customHeight="1" thickBot="1" x14ac:dyDescent="0.3">
      <c r="B22" s="228"/>
      <c r="C22" s="229"/>
      <c r="D22" s="230"/>
      <c r="E22" s="43" t="s">
        <v>27</v>
      </c>
      <c r="F22" s="134">
        <f>+F20</f>
        <v>46</v>
      </c>
      <c r="G22" s="134">
        <f>+G20</f>
        <v>37</v>
      </c>
      <c r="H22" s="51">
        <f>+G22/F22</f>
        <v>0.80434782608695654</v>
      </c>
      <c r="I22" s="134">
        <f>+I20</f>
        <v>1900.1</v>
      </c>
      <c r="J22" s="134">
        <f>+J20</f>
        <v>1738.6</v>
      </c>
      <c r="K22" s="30">
        <f>+J22/I22</f>
        <v>0.9150044734487659</v>
      </c>
      <c r="L22" s="127">
        <f>+L20</f>
        <v>1018.105672</v>
      </c>
      <c r="M22" s="147">
        <f t="shared" si="4"/>
        <v>0.58558936615667778</v>
      </c>
    </row>
    <row r="23" spans="2:16" ht="45.75" customHeight="1" thickBot="1" x14ac:dyDescent="0.3">
      <c r="B23" s="231" t="s">
        <v>28</v>
      </c>
      <c r="C23" s="234" t="s">
        <v>29</v>
      </c>
      <c r="D23" s="235"/>
      <c r="E23" s="23" t="s">
        <v>14</v>
      </c>
      <c r="F23" s="23" t="s">
        <v>20</v>
      </c>
      <c r="G23" s="44" t="s">
        <v>30</v>
      </c>
      <c r="H23" s="46" t="s">
        <v>19</v>
      </c>
      <c r="I23" s="23" t="s">
        <v>20</v>
      </c>
      <c r="J23" s="44" t="s">
        <v>30</v>
      </c>
      <c r="K23" s="46" t="s">
        <v>19</v>
      </c>
      <c r="L23" s="236" t="s">
        <v>31</v>
      </c>
      <c r="M23" s="236"/>
      <c r="N23" s="236"/>
      <c r="O23" s="237"/>
      <c r="P23" s="238"/>
    </row>
    <row r="24" spans="2:16" ht="25.5" customHeight="1" x14ac:dyDescent="0.25">
      <c r="B24" s="232"/>
      <c r="C24" s="263" t="s">
        <v>214</v>
      </c>
      <c r="D24" s="264"/>
      <c r="E24" s="40" t="s">
        <v>23</v>
      </c>
      <c r="F24" s="143">
        <v>3</v>
      </c>
      <c r="G24" s="143">
        <v>1</v>
      </c>
      <c r="H24" s="34">
        <f t="shared" ref="H24:H26" si="9">+G24/F24</f>
        <v>0.33333333333333331</v>
      </c>
      <c r="I24" s="141">
        <v>35</v>
      </c>
      <c r="J24" s="141">
        <v>22.6</v>
      </c>
      <c r="K24" s="34">
        <f t="shared" ref="K24:K26" si="10">+J24/I24</f>
        <v>0.6457142857142858</v>
      </c>
      <c r="L24" s="239" t="s">
        <v>285</v>
      </c>
      <c r="M24" s="240"/>
      <c r="N24" s="240"/>
      <c r="O24" s="240"/>
      <c r="P24" s="241"/>
    </row>
    <row r="25" spans="2:16" ht="25.5" customHeight="1" x14ac:dyDescent="0.25">
      <c r="B25" s="232"/>
      <c r="C25" s="265"/>
      <c r="D25" s="266"/>
      <c r="E25" s="41" t="s">
        <v>24</v>
      </c>
      <c r="F25" s="142">
        <v>1</v>
      </c>
      <c r="G25" s="142">
        <v>1</v>
      </c>
      <c r="H25" s="29">
        <f t="shared" si="9"/>
        <v>1</v>
      </c>
      <c r="I25" s="140">
        <v>22.6</v>
      </c>
      <c r="J25" s="140">
        <v>22.6</v>
      </c>
      <c r="K25" s="29">
        <f t="shared" si="10"/>
        <v>1</v>
      </c>
      <c r="L25" s="242"/>
      <c r="M25" s="243"/>
      <c r="N25" s="243"/>
      <c r="O25" s="243"/>
      <c r="P25" s="244"/>
    </row>
    <row r="26" spans="2:16" ht="25.5" customHeight="1" x14ac:dyDescent="0.25">
      <c r="B26" s="232"/>
      <c r="C26" s="265"/>
      <c r="D26" s="266"/>
      <c r="E26" s="41" t="s">
        <v>25</v>
      </c>
      <c r="F26" s="142">
        <v>1</v>
      </c>
      <c r="G26" s="142">
        <v>1</v>
      </c>
      <c r="H26" s="29">
        <f t="shared" si="9"/>
        <v>1</v>
      </c>
      <c r="I26" s="140">
        <v>22.6</v>
      </c>
      <c r="J26" s="140">
        <v>22.6</v>
      </c>
      <c r="K26" s="29">
        <f t="shared" si="10"/>
        <v>1</v>
      </c>
      <c r="L26" s="242"/>
      <c r="M26" s="243"/>
      <c r="N26" s="243"/>
      <c r="O26" s="243"/>
      <c r="P26" s="244"/>
    </row>
    <row r="27" spans="2:16" ht="25.5" customHeight="1" x14ac:dyDescent="0.25">
      <c r="B27" s="232"/>
      <c r="C27" s="265"/>
      <c r="D27" s="266"/>
      <c r="E27" s="41" t="s">
        <v>26</v>
      </c>
      <c r="F27" s="142"/>
      <c r="G27" s="142"/>
      <c r="H27" s="29"/>
      <c r="I27" s="140"/>
      <c r="J27" s="140"/>
      <c r="K27" s="29"/>
      <c r="L27" s="242"/>
      <c r="M27" s="243"/>
      <c r="N27" s="243"/>
      <c r="O27" s="243"/>
      <c r="P27" s="244"/>
    </row>
    <row r="28" spans="2:16" ht="173.25" customHeight="1" thickBot="1" x14ac:dyDescent="0.3">
      <c r="B28" s="232"/>
      <c r="C28" s="267"/>
      <c r="D28" s="268"/>
      <c r="E28" s="42" t="s">
        <v>27</v>
      </c>
      <c r="F28" s="134">
        <f>+F26</f>
        <v>1</v>
      </c>
      <c r="G28" s="134">
        <f>+G26</f>
        <v>1</v>
      </c>
      <c r="H28" s="30">
        <f>+G28/F28</f>
        <v>1</v>
      </c>
      <c r="I28" s="133">
        <f>+I26</f>
        <v>22.6</v>
      </c>
      <c r="J28" s="133">
        <f>+J26</f>
        <v>22.6</v>
      </c>
      <c r="K28" s="30">
        <f>+J28/I28</f>
        <v>1</v>
      </c>
      <c r="L28" s="245"/>
      <c r="M28" s="246"/>
      <c r="N28" s="246"/>
      <c r="O28" s="246"/>
      <c r="P28" s="247"/>
    </row>
    <row r="29" spans="2:16" ht="28.5" customHeight="1" x14ac:dyDescent="0.25">
      <c r="B29" s="232"/>
      <c r="C29" s="222" t="s">
        <v>215</v>
      </c>
      <c r="D29" s="224"/>
      <c r="E29" s="38" t="s">
        <v>23</v>
      </c>
      <c r="F29" s="143">
        <v>17</v>
      </c>
      <c r="G29" s="143">
        <v>16</v>
      </c>
      <c r="H29" s="34">
        <f t="shared" ref="H29:H31" si="11">+G29/F29</f>
        <v>0.94117647058823528</v>
      </c>
      <c r="I29" s="141">
        <v>1030.5</v>
      </c>
      <c r="J29" s="141">
        <v>847</v>
      </c>
      <c r="K29" s="34">
        <f t="shared" ref="K29:K31" si="12">+J29/I29</f>
        <v>0.82193110140708392</v>
      </c>
      <c r="L29" s="269" t="s">
        <v>286</v>
      </c>
      <c r="M29" s="270"/>
      <c r="N29" s="270"/>
      <c r="O29" s="270"/>
      <c r="P29" s="271"/>
    </row>
    <row r="30" spans="2:16" ht="28.5" customHeight="1" x14ac:dyDescent="0.25">
      <c r="B30" s="232"/>
      <c r="C30" s="225"/>
      <c r="D30" s="227"/>
      <c r="E30" s="39" t="s">
        <v>24</v>
      </c>
      <c r="F30" s="142">
        <v>16</v>
      </c>
      <c r="G30" s="142">
        <v>16</v>
      </c>
      <c r="H30" s="29">
        <f t="shared" si="11"/>
        <v>1</v>
      </c>
      <c r="I30" s="140">
        <v>938.4</v>
      </c>
      <c r="J30" s="140">
        <v>846.7</v>
      </c>
      <c r="K30" s="29">
        <f t="shared" si="12"/>
        <v>0.90228047740835471</v>
      </c>
      <c r="L30" s="272"/>
      <c r="M30" s="273"/>
      <c r="N30" s="273"/>
      <c r="O30" s="273"/>
      <c r="P30" s="274"/>
    </row>
    <row r="31" spans="2:16" ht="28.5" customHeight="1" x14ac:dyDescent="0.25">
      <c r="B31" s="232"/>
      <c r="C31" s="225"/>
      <c r="D31" s="227"/>
      <c r="E31" s="39" t="s">
        <v>25</v>
      </c>
      <c r="F31" s="142">
        <v>19</v>
      </c>
      <c r="G31" s="142">
        <v>18</v>
      </c>
      <c r="H31" s="29">
        <f t="shared" si="11"/>
        <v>0.94736842105263153</v>
      </c>
      <c r="I31" s="140">
        <v>938.7</v>
      </c>
      <c r="J31" s="140">
        <v>893</v>
      </c>
      <c r="K31" s="29">
        <f t="shared" si="12"/>
        <v>0.95131564930222645</v>
      </c>
      <c r="L31" s="272"/>
      <c r="M31" s="273"/>
      <c r="N31" s="273"/>
      <c r="O31" s="273"/>
      <c r="P31" s="274"/>
    </row>
    <row r="32" spans="2:16" ht="28.5" customHeight="1" x14ac:dyDescent="0.25">
      <c r="B32" s="232"/>
      <c r="C32" s="225"/>
      <c r="D32" s="227"/>
      <c r="E32" s="39" t="s">
        <v>26</v>
      </c>
      <c r="F32" s="142"/>
      <c r="G32" s="142"/>
      <c r="H32" s="29"/>
      <c r="I32" s="140"/>
      <c r="J32" s="140"/>
      <c r="K32" s="29"/>
      <c r="L32" s="272"/>
      <c r="M32" s="273"/>
      <c r="N32" s="273"/>
      <c r="O32" s="273"/>
      <c r="P32" s="274"/>
    </row>
    <row r="33" spans="2:16" ht="77.25" customHeight="1" thickBot="1" x14ac:dyDescent="0.3">
      <c r="B33" s="232"/>
      <c r="C33" s="228"/>
      <c r="D33" s="230"/>
      <c r="E33" s="42" t="s">
        <v>27</v>
      </c>
      <c r="F33" s="134">
        <f>+F31</f>
        <v>19</v>
      </c>
      <c r="G33" s="134">
        <f>+G31</f>
        <v>18</v>
      </c>
      <c r="H33" s="30">
        <f>+G33/F33</f>
        <v>0.94736842105263153</v>
      </c>
      <c r="I33" s="133">
        <f>+I31</f>
        <v>938.7</v>
      </c>
      <c r="J33" s="133">
        <f>+J31</f>
        <v>893</v>
      </c>
      <c r="K33" s="30">
        <f>+J33/I33</f>
        <v>0.95131564930222645</v>
      </c>
      <c r="L33" s="275"/>
      <c r="M33" s="276"/>
      <c r="N33" s="276"/>
      <c r="O33" s="276"/>
      <c r="P33" s="277"/>
    </row>
    <row r="34" spans="2:16" ht="28.5" customHeight="1" x14ac:dyDescent="0.25">
      <c r="B34" s="232"/>
      <c r="C34" s="263" t="s">
        <v>216</v>
      </c>
      <c r="D34" s="264"/>
      <c r="E34" s="38" t="s">
        <v>23</v>
      </c>
      <c r="F34" s="143">
        <v>6</v>
      </c>
      <c r="G34" s="143">
        <v>6</v>
      </c>
      <c r="H34" s="34">
        <f t="shared" ref="H34:H36" si="13">+G34/F34</f>
        <v>1</v>
      </c>
      <c r="I34" s="141">
        <v>379</v>
      </c>
      <c r="J34" s="141">
        <v>289</v>
      </c>
      <c r="K34" s="34">
        <f t="shared" ref="K34:K36" si="14">+J34/I34</f>
        <v>0.76253298153034299</v>
      </c>
      <c r="L34" s="239" t="s">
        <v>287</v>
      </c>
      <c r="M34" s="240"/>
      <c r="N34" s="240"/>
      <c r="O34" s="240"/>
      <c r="P34" s="241"/>
    </row>
    <row r="35" spans="2:16" ht="28.5" customHeight="1" x14ac:dyDescent="0.25">
      <c r="B35" s="232"/>
      <c r="C35" s="265"/>
      <c r="D35" s="266"/>
      <c r="E35" s="39" t="s">
        <v>24</v>
      </c>
      <c r="F35" s="142">
        <v>6</v>
      </c>
      <c r="G35" s="142">
        <v>6</v>
      </c>
      <c r="H35" s="29">
        <f t="shared" si="13"/>
        <v>1</v>
      </c>
      <c r="I35" s="140">
        <v>385.2</v>
      </c>
      <c r="J35" s="140">
        <v>288.8</v>
      </c>
      <c r="K35" s="29">
        <f t="shared" si="14"/>
        <v>0.74974039460020769</v>
      </c>
      <c r="L35" s="242"/>
      <c r="M35" s="243"/>
      <c r="N35" s="243"/>
      <c r="O35" s="243"/>
      <c r="P35" s="244"/>
    </row>
    <row r="36" spans="2:16" ht="28.5" customHeight="1" x14ac:dyDescent="0.25">
      <c r="B36" s="232"/>
      <c r="C36" s="265"/>
      <c r="D36" s="266"/>
      <c r="E36" s="39" t="s">
        <v>25</v>
      </c>
      <c r="F36" s="142">
        <v>10</v>
      </c>
      <c r="G36" s="142">
        <v>8</v>
      </c>
      <c r="H36" s="29">
        <f t="shared" si="13"/>
        <v>0.8</v>
      </c>
      <c r="I36" s="140">
        <v>391.2</v>
      </c>
      <c r="J36" s="140">
        <v>377</v>
      </c>
      <c r="K36" s="29">
        <f t="shared" si="14"/>
        <v>0.9637014314928426</v>
      </c>
      <c r="L36" s="242"/>
      <c r="M36" s="243"/>
      <c r="N36" s="243"/>
      <c r="O36" s="243"/>
      <c r="P36" s="244"/>
    </row>
    <row r="37" spans="2:16" ht="28.5" customHeight="1" x14ac:dyDescent="0.25">
      <c r="B37" s="232"/>
      <c r="C37" s="265"/>
      <c r="D37" s="266"/>
      <c r="E37" s="39" t="s">
        <v>26</v>
      </c>
      <c r="F37" s="142"/>
      <c r="G37" s="142"/>
      <c r="H37" s="29"/>
      <c r="I37" s="140"/>
      <c r="J37" s="140"/>
      <c r="K37" s="29"/>
      <c r="L37" s="242"/>
      <c r="M37" s="243"/>
      <c r="N37" s="243"/>
      <c r="O37" s="243"/>
      <c r="P37" s="244"/>
    </row>
    <row r="38" spans="2:16" ht="77.25" customHeight="1" thickBot="1" x14ac:dyDescent="0.3">
      <c r="B38" s="232"/>
      <c r="C38" s="267"/>
      <c r="D38" s="268"/>
      <c r="E38" s="42" t="s">
        <v>27</v>
      </c>
      <c r="F38" s="134">
        <f>+F36</f>
        <v>10</v>
      </c>
      <c r="G38" s="134">
        <f>+G36</f>
        <v>8</v>
      </c>
      <c r="H38" s="30">
        <f>+G38/F38</f>
        <v>0.8</v>
      </c>
      <c r="I38" s="133">
        <f>+I36</f>
        <v>391.2</v>
      </c>
      <c r="J38" s="133">
        <f>+J36</f>
        <v>377</v>
      </c>
      <c r="K38" s="30">
        <f>+J38/I38</f>
        <v>0.9637014314928426</v>
      </c>
      <c r="L38" s="245"/>
      <c r="M38" s="246"/>
      <c r="N38" s="246"/>
      <c r="O38" s="246"/>
      <c r="P38" s="247"/>
    </row>
    <row r="39" spans="2:16" ht="29.25" customHeight="1" x14ac:dyDescent="0.25">
      <c r="B39" s="232"/>
      <c r="C39" s="263" t="s">
        <v>217</v>
      </c>
      <c r="D39" s="264"/>
      <c r="E39" s="38" t="s">
        <v>23</v>
      </c>
      <c r="F39" s="143">
        <v>1</v>
      </c>
      <c r="G39" s="143">
        <v>1</v>
      </c>
      <c r="H39" s="34">
        <f t="shared" ref="H39:H41" si="15">+G39/F39</f>
        <v>1</v>
      </c>
      <c r="I39" s="141">
        <v>39.799999999999997</v>
      </c>
      <c r="J39" s="141">
        <v>33</v>
      </c>
      <c r="K39" s="34">
        <f t="shared" ref="K39:K41" si="16">+J39/I39</f>
        <v>0.82914572864321612</v>
      </c>
      <c r="L39" s="239" t="s">
        <v>288</v>
      </c>
      <c r="M39" s="240"/>
      <c r="N39" s="240"/>
      <c r="O39" s="240"/>
      <c r="P39" s="241"/>
    </row>
    <row r="40" spans="2:16" ht="29.25" customHeight="1" x14ac:dyDescent="0.25">
      <c r="B40" s="232"/>
      <c r="C40" s="265"/>
      <c r="D40" s="266"/>
      <c r="E40" s="39" t="s">
        <v>24</v>
      </c>
      <c r="F40" s="142">
        <v>1</v>
      </c>
      <c r="G40" s="142">
        <v>1</v>
      </c>
      <c r="H40" s="29">
        <f t="shared" si="15"/>
        <v>1</v>
      </c>
      <c r="I40" s="140">
        <v>111.5</v>
      </c>
      <c r="J40" s="140">
        <v>33</v>
      </c>
      <c r="K40" s="29">
        <f t="shared" si="16"/>
        <v>0.29596412556053814</v>
      </c>
      <c r="L40" s="242"/>
      <c r="M40" s="243"/>
      <c r="N40" s="243"/>
      <c r="O40" s="243"/>
      <c r="P40" s="244"/>
    </row>
    <row r="41" spans="2:16" ht="29.25" customHeight="1" x14ac:dyDescent="0.25">
      <c r="B41" s="232"/>
      <c r="C41" s="265"/>
      <c r="D41" s="266"/>
      <c r="E41" s="39" t="s">
        <v>25</v>
      </c>
      <c r="F41" s="142">
        <v>3</v>
      </c>
      <c r="G41" s="142">
        <v>2</v>
      </c>
      <c r="H41" s="29">
        <f t="shared" si="15"/>
        <v>0.66666666666666663</v>
      </c>
      <c r="I41" s="140">
        <v>99</v>
      </c>
      <c r="J41" s="140">
        <v>56</v>
      </c>
      <c r="K41" s="29">
        <f t="shared" si="16"/>
        <v>0.56565656565656564</v>
      </c>
      <c r="L41" s="242"/>
      <c r="M41" s="243"/>
      <c r="N41" s="243"/>
      <c r="O41" s="243"/>
      <c r="P41" s="244"/>
    </row>
    <row r="42" spans="2:16" ht="29.25" customHeight="1" x14ac:dyDescent="0.25">
      <c r="B42" s="232"/>
      <c r="C42" s="265"/>
      <c r="D42" s="266"/>
      <c r="E42" s="39" t="s">
        <v>26</v>
      </c>
      <c r="F42" s="142"/>
      <c r="G42" s="142"/>
      <c r="H42" s="29"/>
      <c r="I42" s="140"/>
      <c r="J42" s="140"/>
      <c r="K42" s="29"/>
      <c r="L42" s="242"/>
      <c r="M42" s="243"/>
      <c r="N42" s="243"/>
      <c r="O42" s="243"/>
      <c r="P42" s="244"/>
    </row>
    <row r="43" spans="2:16" ht="249.75" customHeight="1" thickBot="1" x14ac:dyDescent="0.3">
      <c r="B43" s="232"/>
      <c r="C43" s="267"/>
      <c r="D43" s="268"/>
      <c r="E43" s="42" t="s">
        <v>27</v>
      </c>
      <c r="F43" s="134">
        <f>+F41</f>
        <v>3</v>
      </c>
      <c r="G43" s="134">
        <f>+G41</f>
        <v>2</v>
      </c>
      <c r="H43" s="30">
        <f>+G43/F43</f>
        <v>0.66666666666666663</v>
      </c>
      <c r="I43" s="133">
        <f>+I41</f>
        <v>99</v>
      </c>
      <c r="J43" s="133">
        <f>+J41</f>
        <v>56</v>
      </c>
      <c r="K43" s="30">
        <f>+J43/I43</f>
        <v>0.56565656565656564</v>
      </c>
      <c r="L43" s="245"/>
      <c r="M43" s="246"/>
      <c r="N43" s="246"/>
      <c r="O43" s="246"/>
      <c r="P43" s="247"/>
    </row>
    <row r="44" spans="2:16" ht="25.5" customHeight="1" x14ac:dyDescent="0.25">
      <c r="B44" s="232"/>
      <c r="C44" s="222" t="s">
        <v>218</v>
      </c>
      <c r="D44" s="224"/>
      <c r="E44" s="38" t="s">
        <v>23</v>
      </c>
      <c r="F44" s="143">
        <v>3</v>
      </c>
      <c r="G44" s="143">
        <v>2</v>
      </c>
      <c r="H44" s="34">
        <f t="shared" ref="H44:H46" si="17">+G44/F44</f>
        <v>0.66666666666666663</v>
      </c>
      <c r="I44" s="141">
        <v>157</v>
      </c>
      <c r="J44" s="141">
        <v>129</v>
      </c>
      <c r="K44" s="34">
        <f t="shared" ref="K44:K46" si="18">+J44/I44</f>
        <v>0.82165605095541405</v>
      </c>
      <c r="L44" s="269" t="s">
        <v>289</v>
      </c>
      <c r="M44" s="270"/>
      <c r="N44" s="270"/>
      <c r="O44" s="270"/>
      <c r="P44" s="271"/>
    </row>
    <row r="45" spans="2:16" ht="25.5" customHeight="1" x14ac:dyDescent="0.25">
      <c r="B45" s="232"/>
      <c r="C45" s="225"/>
      <c r="D45" s="227"/>
      <c r="E45" s="39" t="s">
        <v>24</v>
      </c>
      <c r="F45" s="142">
        <v>2</v>
      </c>
      <c r="G45" s="142">
        <v>2</v>
      </c>
      <c r="H45" s="29">
        <f t="shared" si="17"/>
        <v>1</v>
      </c>
      <c r="I45" s="140">
        <v>119.1</v>
      </c>
      <c r="J45" s="140">
        <v>95</v>
      </c>
      <c r="K45" s="29">
        <f t="shared" si="18"/>
        <v>0.79764903442485313</v>
      </c>
      <c r="L45" s="272"/>
      <c r="M45" s="273"/>
      <c r="N45" s="273"/>
      <c r="O45" s="273"/>
      <c r="P45" s="274"/>
    </row>
    <row r="46" spans="2:16" ht="25.5" customHeight="1" x14ac:dyDescent="0.25">
      <c r="B46" s="232"/>
      <c r="C46" s="225"/>
      <c r="D46" s="227"/>
      <c r="E46" s="39" t="s">
        <v>25</v>
      </c>
      <c r="F46" s="142">
        <v>3</v>
      </c>
      <c r="G46" s="142">
        <v>2</v>
      </c>
      <c r="H46" s="29">
        <f t="shared" si="17"/>
        <v>0.66666666666666663</v>
      </c>
      <c r="I46" s="140">
        <v>119.1</v>
      </c>
      <c r="J46" s="140">
        <v>95</v>
      </c>
      <c r="K46" s="29">
        <f t="shared" si="18"/>
        <v>0.79764903442485313</v>
      </c>
      <c r="L46" s="272"/>
      <c r="M46" s="273"/>
      <c r="N46" s="273"/>
      <c r="O46" s="273"/>
      <c r="P46" s="274"/>
    </row>
    <row r="47" spans="2:16" ht="25.5" customHeight="1" x14ac:dyDescent="0.25">
      <c r="B47" s="232"/>
      <c r="C47" s="225"/>
      <c r="D47" s="227"/>
      <c r="E47" s="39" t="s">
        <v>26</v>
      </c>
      <c r="F47" s="142"/>
      <c r="G47" s="142"/>
      <c r="H47" s="29"/>
      <c r="I47" s="140"/>
      <c r="J47" s="140"/>
      <c r="K47" s="29"/>
      <c r="L47" s="272"/>
      <c r="M47" s="273"/>
      <c r="N47" s="273"/>
      <c r="O47" s="273"/>
      <c r="P47" s="274"/>
    </row>
    <row r="48" spans="2:16" ht="77.25" customHeight="1" thickBot="1" x14ac:dyDescent="0.3">
      <c r="B48" s="232"/>
      <c r="C48" s="228"/>
      <c r="D48" s="230"/>
      <c r="E48" s="43" t="s">
        <v>27</v>
      </c>
      <c r="F48" s="134">
        <f>+F46</f>
        <v>3</v>
      </c>
      <c r="G48" s="134">
        <f>+G46</f>
        <v>2</v>
      </c>
      <c r="H48" s="30">
        <f>+G48/F48</f>
        <v>0.66666666666666663</v>
      </c>
      <c r="I48" s="133">
        <f>+I46</f>
        <v>119.1</v>
      </c>
      <c r="J48" s="133">
        <f>+J46</f>
        <v>95</v>
      </c>
      <c r="K48" s="30">
        <f>+J48/I48</f>
        <v>0.79764903442485313</v>
      </c>
      <c r="L48" s="275"/>
      <c r="M48" s="276"/>
      <c r="N48" s="276"/>
      <c r="O48" s="276"/>
      <c r="P48" s="277"/>
    </row>
    <row r="49" spans="2:16" ht="25.5" customHeight="1" x14ac:dyDescent="0.25">
      <c r="B49" s="232"/>
      <c r="C49" s="263" t="s">
        <v>219</v>
      </c>
      <c r="D49" s="264"/>
      <c r="E49" s="40" t="s">
        <v>23</v>
      </c>
      <c r="F49" s="143">
        <v>6</v>
      </c>
      <c r="G49" s="143">
        <v>6</v>
      </c>
      <c r="H49" s="34">
        <f t="shared" ref="H49:H51" si="19">+G49/F49</f>
        <v>1</v>
      </c>
      <c r="I49" s="141">
        <v>294</v>
      </c>
      <c r="J49" s="141">
        <v>242</v>
      </c>
      <c r="K49" s="34">
        <f t="shared" ref="K49:K51" si="20">+J49/I49</f>
        <v>0.8231292517006803</v>
      </c>
      <c r="L49" s="239" t="s">
        <v>290</v>
      </c>
      <c r="M49" s="240"/>
      <c r="N49" s="240"/>
      <c r="O49" s="240"/>
      <c r="P49" s="241"/>
    </row>
    <row r="50" spans="2:16" ht="25.5" customHeight="1" x14ac:dyDescent="0.25">
      <c r="B50" s="232"/>
      <c r="C50" s="265"/>
      <c r="D50" s="266"/>
      <c r="E50" s="41" t="s">
        <v>24</v>
      </c>
      <c r="F50" s="142">
        <v>6</v>
      </c>
      <c r="G50" s="142">
        <v>5</v>
      </c>
      <c r="H50" s="29">
        <f t="shared" si="19"/>
        <v>0.83333333333333337</v>
      </c>
      <c r="I50" s="140">
        <v>323.2</v>
      </c>
      <c r="J50" s="140">
        <v>253</v>
      </c>
      <c r="K50" s="29">
        <f t="shared" si="20"/>
        <v>0.78279702970297027</v>
      </c>
      <c r="L50" s="242"/>
      <c r="M50" s="243"/>
      <c r="N50" s="243"/>
      <c r="O50" s="243"/>
      <c r="P50" s="244"/>
    </row>
    <row r="51" spans="2:16" ht="25.5" customHeight="1" x14ac:dyDescent="0.25">
      <c r="B51" s="232"/>
      <c r="C51" s="265"/>
      <c r="D51" s="266"/>
      <c r="E51" s="41" t="s">
        <v>25</v>
      </c>
      <c r="F51" s="142">
        <v>10</v>
      </c>
      <c r="G51" s="142">
        <v>6</v>
      </c>
      <c r="H51" s="29">
        <f t="shared" si="19"/>
        <v>0.6</v>
      </c>
      <c r="I51" s="140">
        <v>329.5</v>
      </c>
      <c r="J51" s="140">
        <v>295</v>
      </c>
      <c r="K51" s="29">
        <f t="shared" si="20"/>
        <v>0.8952959028831563</v>
      </c>
      <c r="L51" s="242"/>
      <c r="M51" s="243"/>
      <c r="N51" s="243"/>
      <c r="O51" s="243"/>
      <c r="P51" s="244"/>
    </row>
    <row r="52" spans="2:16" ht="25.5" customHeight="1" x14ac:dyDescent="0.25">
      <c r="B52" s="232"/>
      <c r="C52" s="265"/>
      <c r="D52" s="266"/>
      <c r="E52" s="41" t="s">
        <v>26</v>
      </c>
      <c r="F52" s="142"/>
      <c r="G52" s="142"/>
      <c r="H52" s="29"/>
      <c r="I52" s="140"/>
      <c r="J52" s="140"/>
      <c r="K52" s="29"/>
      <c r="L52" s="242"/>
      <c r="M52" s="243"/>
      <c r="N52" s="243"/>
      <c r="O52" s="243"/>
      <c r="P52" s="244"/>
    </row>
    <row r="53" spans="2:16" ht="248.25" customHeight="1" thickBot="1" x14ac:dyDescent="0.3">
      <c r="B53" s="233"/>
      <c r="C53" s="267"/>
      <c r="D53" s="268"/>
      <c r="E53" s="42" t="s">
        <v>27</v>
      </c>
      <c r="F53" s="134">
        <f>+F51</f>
        <v>10</v>
      </c>
      <c r="G53" s="134">
        <f>+G51</f>
        <v>6</v>
      </c>
      <c r="H53" s="30">
        <f>+G53/F53</f>
        <v>0.6</v>
      </c>
      <c r="I53" s="133">
        <f>+I51</f>
        <v>329.5</v>
      </c>
      <c r="J53" s="133">
        <f>+J51</f>
        <v>295</v>
      </c>
      <c r="K53" s="30">
        <f>+J53/I53</f>
        <v>0.8952959028831563</v>
      </c>
      <c r="L53" s="245"/>
      <c r="M53" s="246"/>
      <c r="N53" s="246"/>
      <c r="O53" s="246"/>
      <c r="P53" s="247"/>
    </row>
    <row r="56" spans="2:16" x14ac:dyDescent="0.25">
      <c r="B56" s="164" t="s">
        <v>281</v>
      </c>
    </row>
  </sheetData>
  <protectedRanges>
    <protectedRange sqref="J10" name="Rango1"/>
    <protectedRange sqref="M10" name="Rango2"/>
    <protectedRange sqref="B12:B13" name="Rango3"/>
    <protectedRange sqref="B12:B13" name="Rango47"/>
    <protectedRange sqref="O25 M24:N27 O45 M44:N47 O50 M49:N52 H28 H48 H53 H22 K28 F49:K52 K48 K53 O30 M29:N32 H33 F29:K32 K33 O35 M34:N37 H38 F34:K37 K38 O40 M39:N42 H43 F39:K42 K43 F18:J21 F24:K27 L18:L19 F44:K47" name="Rango5_3"/>
    <protectedRange sqref="F28:G28 I28:J28 F48:G48 I48:J48 F53:G53 I53:J53 F33:G33 I33:J33 F38:G38 I38:J38 F43:G43 I43:J43" name="Rango5_3_1"/>
    <protectedRange sqref="F22:G22 I22:J22" name="Rango5_3_4"/>
  </protectedRanges>
  <dataConsolidate/>
  <mergeCells count="32">
    <mergeCell ref="C49:D53"/>
    <mergeCell ref="L49:P53"/>
    <mergeCell ref="C34:D38"/>
    <mergeCell ref="L34:P38"/>
    <mergeCell ref="C39:D43"/>
    <mergeCell ref="L39:P43"/>
    <mergeCell ref="L23:P23"/>
    <mergeCell ref="C24:D28"/>
    <mergeCell ref="L24:P28"/>
    <mergeCell ref="C44:D48"/>
    <mergeCell ref="L44:P48"/>
    <mergeCell ref="B2:C8"/>
    <mergeCell ref="D2:M8"/>
    <mergeCell ref="C10:D10"/>
    <mergeCell ref="F10:H10"/>
    <mergeCell ref="K10:L10"/>
    <mergeCell ref="C12:D12"/>
    <mergeCell ref="F12:H12"/>
    <mergeCell ref="J12:M12"/>
    <mergeCell ref="C29:D33"/>
    <mergeCell ref="L29:P33"/>
    <mergeCell ref="B13:M13"/>
    <mergeCell ref="C14:D14"/>
    <mergeCell ref="K14:L14"/>
    <mergeCell ref="B15:M15"/>
    <mergeCell ref="B16:D17"/>
    <mergeCell ref="E16:E17"/>
    <mergeCell ref="F16:H16"/>
    <mergeCell ref="I16:M16"/>
    <mergeCell ref="B18:D22"/>
    <mergeCell ref="B23:B53"/>
    <mergeCell ref="C23:D23"/>
  </mergeCells>
  <conditionalFormatting sqref="F28:G28 I28:J28">
    <cfRule type="cellIs" dxfId="87" priority="31" operator="greaterThan">
      <formula>F27</formula>
    </cfRule>
  </conditionalFormatting>
  <conditionalFormatting sqref="F28:G28">
    <cfRule type="cellIs" dxfId="86" priority="40" operator="greaterThan">
      <formula>#REF!</formula>
    </cfRule>
  </conditionalFormatting>
  <conditionalFormatting sqref="I22:J22">
    <cfRule type="cellIs" dxfId="85" priority="30" operator="greaterThan">
      <formula>#REF!</formula>
    </cfRule>
  </conditionalFormatting>
  <conditionalFormatting sqref="I22:J22">
    <cfRule type="cellIs" dxfId="84" priority="29" operator="greaterThan">
      <formula>I21</formula>
    </cfRule>
  </conditionalFormatting>
  <conditionalFormatting sqref="F22:G22">
    <cfRule type="cellIs" dxfId="83" priority="34" operator="greaterThan">
      <formula>#REF!</formula>
    </cfRule>
  </conditionalFormatting>
  <conditionalFormatting sqref="F22:G22">
    <cfRule type="cellIs" dxfId="82" priority="33" operator="greaterThan">
      <formula>F21</formula>
    </cfRule>
  </conditionalFormatting>
  <conditionalFormatting sqref="I28:J28">
    <cfRule type="cellIs" dxfId="81" priority="22" operator="greaterThan">
      <formula>#REF!</formula>
    </cfRule>
  </conditionalFormatting>
  <conditionalFormatting sqref="I53:J53">
    <cfRule type="cellIs" dxfId="80" priority="14" operator="greaterThan">
      <formula>#REF!</formula>
    </cfRule>
  </conditionalFormatting>
  <conditionalFormatting sqref="I53:J53">
    <cfRule type="cellIs" dxfId="79" priority="13" operator="greaterThan">
      <formula>I52</formula>
    </cfRule>
  </conditionalFormatting>
  <conditionalFormatting sqref="I48:J48">
    <cfRule type="cellIs" dxfId="78" priority="18" operator="greaterThan">
      <formula>#REF!</formula>
    </cfRule>
  </conditionalFormatting>
  <conditionalFormatting sqref="I48:J48">
    <cfRule type="cellIs" dxfId="77" priority="17" operator="greaterThan">
      <formula>I47</formula>
    </cfRule>
  </conditionalFormatting>
  <conditionalFormatting sqref="F48:G48">
    <cfRule type="cellIs" dxfId="76" priority="20" operator="greaterThan">
      <formula>#REF!</formula>
    </cfRule>
  </conditionalFormatting>
  <conditionalFormatting sqref="F48:G48">
    <cfRule type="cellIs" dxfId="75" priority="19" operator="greaterThan">
      <formula>F47</formula>
    </cfRule>
  </conditionalFormatting>
  <conditionalFormatting sqref="F53:G53">
    <cfRule type="cellIs" dxfId="74" priority="16" operator="greaterThan">
      <formula>#REF!</formula>
    </cfRule>
  </conditionalFormatting>
  <conditionalFormatting sqref="F53:G53">
    <cfRule type="cellIs" dxfId="73" priority="15" operator="greaterThan">
      <formula>F52</formula>
    </cfRule>
  </conditionalFormatting>
  <conditionalFormatting sqref="I33:J33">
    <cfRule type="cellIs" dxfId="72" priority="10" operator="greaterThan">
      <formula>#REF!</formula>
    </cfRule>
  </conditionalFormatting>
  <conditionalFormatting sqref="I33:J33">
    <cfRule type="cellIs" dxfId="71" priority="9" operator="greaterThan">
      <formula>I32</formula>
    </cfRule>
  </conditionalFormatting>
  <conditionalFormatting sqref="F33:G33">
    <cfRule type="cellIs" dxfId="70" priority="12" operator="greaterThan">
      <formula>#REF!</formula>
    </cfRule>
  </conditionalFormatting>
  <conditionalFormatting sqref="F33:G33">
    <cfRule type="cellIs" dxfId="69" priority="11" operator="greaterThan">
      <formula>F32</formula>
    </cfRule>
  </conditionalFormatting>
  <conditionalFormatting sqref="I38:J38">
    <cfRule type="cellIs" dxfId="68" priority="6" operator="greaterThan">
      <formula>#REF!</formula>
    </cfRule>
  </conditionalFormatting>
  <conditionalFormatting sqref="I38:J38">
    <cfRule type="cellIs" dxfId="67" priority="5" operator="greaterThan">
      <formula>I37</formula>
    </cfRule>
  </conditionalFormatting>
  <conditionalFormatting sqref="F38:G38">
    <cfRule type="cellIs" dxfId="66" priority="8" operator="greaterThan">
      <formula>#REF!</formula>
    </cfRule>
  </conditionalFormatting>
  <conditionalFormatting sqref="F38:G38">
    <cfRule type="cellIs" dxfId="65" priority="7" operator="greaterThan">
      <formula>F37</formula>
    </cfRule>
  </conditionalFormatting>
  <conditionalFormatting sqref="I43:J43">
    <cfRule type="cellIs" dxfId="64" priority="2" operator="greaterThan">
      <formula>#REF!</formula>
    </cfRule>
  </conditionalFormatting>
  <conditionalFormatting sqref="I43:J43">
    <cfRule type="cellIs" dxfId="63" priority="1" operator="greaterThan">
      <formula>I42</formula>
    </cfRule>
  </conditionalFormatting>
  <conditionalFormatting sqref="F43:G43">
    <cfRule type="cellIs" dxfId="62" priority="4" operator="greaterThan">
      <formula>#REF!</formula>
    </cfRule>
  </conditionalFormatting>
  <conditionalFormatting sqref="F43:G43">
    <cfRule type="cellIs" dxfId="61" priority="3" operator="greaterThan">
      <formula>F42</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8194"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8195"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8196"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8197"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8198"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P66"/>
  <sheetViews>
    <sheetView showGridLines="0" topLeftCell="A47" zoomScale="40" zoomScaleNormal="40" zoomScalePageLayoutView="25" workbookViewId="0">
      <selection activeCell="A12" sqref="A12"/>
    </sheetView>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 min="14" max="16" width="28.2851562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0" t="s">
        <v>99</v>
      </c>
      <c r="D10" s="190"/>
      <c r="E10" s="2" t="s">
        <v>2</v>
      </c>
      <c r="F10" s="191" t="s">
        <v>100</v>
      </c>
      <c r="G10" s="191"/>
      <c r="H10" s="191"/>
      <c r="I10" s="3" t="s">
        <v>3</v>
      </c>
      <c r="J10" s="4">
        <v>2017</v>
      </c>
      <c r="K10" s="192" t="s">
        <v>4</v>
      </c>
      <c r="L10" s="193"/>
      <c r="M10" s="5" t="s">
        <v>98</v>
      </c>
    </row>
    <row r="11" spans="2:13" ht="15.75" thickBot="1" x14ac:dyDescent="0.3"/>
    <row r="12" spans="2:13" ht="297.75" customHeight="1" thickBot="1" x14ac:dyDescent="0.3">
      <c r="B12" s="16" t="s">
        <v>97</v>
      </c>
      <c r="C12" s="173" t="str">
        <f>VLOOKUP(B12,'ESTRUCTURA '!E1:F8,2,0)</f>
        <v>Construcción de Comunidad y Cultura Ciudadana</v>
      </c>
      <c r="D12" s="174"/>
      <c r="E12" s="16" t="s">
        <v>6</v>
      </c>
      <c r="F12" s="175" t="s">
        <v>221</v>
      </c>
      <c r="G12" s="176"/>
      <c r="H12" s="177"/>
      <c r="I12" s="15" t="s">
        <v>7</v>
      </c>
      <c r="J12" s="280" t="s">
        <v>222</v>
      </c>
      <c r="K12" s="281"/>
      <c r="L12" s="281"/>
      <c r="M12" s="282"/>
    </row>
    <row r="13" spans="2:13" ht="24" thickBot="1" x14ac:dyDescent="0.3">
      <c r="B13" s="194"/>
      <c r="C13" s="195"/>
      <c r="D13" s="195"/>
      <c r="E13" s="195"/>
      <c r="F13" s="195"/>
      <c r="G13" s="195"/>
      <c r="H13" s="195"/>
      <c r="I13" s="195"/>
      <c r="J13" s="195"/>
      <c r="K13" s="195"/>
      <c r="L13" s="195"/>
      <c r="M13" s="195"/>
    </row>
    <row r="14" spans="2:13" ht="70.5" thickBot="1" x14ac:dyDescent="0.3">
      <c r="B14" s="16" t="s">
        <v>8</v>
      </c>
      <c r="C14" s="196" t="s">
        <v>280</v>
      </c>
      <c r="D14" s="197"/>
      <c r="E14" s="16" t="s">
        <v>9</v>
      </c>
      <c r="F14" s="17"/>
      <c r="G14" s="16" t="s">
        <v>10</v>
      </c>
      <c r="H14" s="19"/>
      <c r="I14" s="18" t="s">
        <v>11</v>
      </c>
      <c r="J14" s="132">
        <v>2016</v>
      </c>
      <c r="K14" s="198" t="s">
        <v>12</v>
      </c>
      <c r="L14" s="199"/>
      <c r="M14" s="132">
        <v>2020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4"/>
      <c r="E16" s="208" t="s">
        <v>14</v>
      </c>
      <c r="F16" s="210" t="s">
        <v>15</v>
      </c>
      <c r="G16" s="210"/>
      <c r="H16" s="210"/>
      <c r="I16" s="211" t="s">
        <v>16</v>
      </c>
      <c r="J16" s="210"/>
      <c r="K16" s="210"/>
      <c r="L16" s="210"/>
      <c r="M16" s="212"/>
    </row>
    <row r="17" spans="2:16" ht="56.25" customHeight="1" thickBot="1" x14ac:dyDescent="0.3">
      <c r="B17" s="205"/>
      <c r="C17" s="206"/>
      <c r="D17" s="207"/>
      <c r="E17" s="209"/>
      <c r="F17" s="23" t="s">
        <v>17</v>
      </c>
      <c r="G17" s="130" t="s">
        <v>18</v>
      </c>
      <c r="H17" s="33" t="s">
        <v>19</v>
      </c>
      <c r="I17" s="23" t="s">
        <v>20</v>
      </c>
      <c r="J17" s="23" t="s">
        <v>21</v>
      </c>
      <c r="K17" s="33" t="s">
        <v>19</v>
      </c>
      <c r="L17" s="23" t="s">
        <v>22</v>
      </c>
      <c r="M17" s="33" t="s">
        <v>19</v>
      </c>
    </row>
    <row r="18" spans="2:16" ht="29.25" customHeight="1" x14ac:dyDescent="0.25">
      <c r="B18" s="222" t="s">
        <v>223</v>
      </c>
      <c r="C18" s="223"/>
      <c r="D18" s="224"/>
      <c r="E18" s="38" t="s">
        <v>23</v>
      </c>
      <c r="F18" s="135">
        <f>+F24+F29+F34+F39+F44+F49+F54+F59</f>
        <v>124</v>
      </c>
      <c r="G18" s="143">
        <f>+G24+G29+G34+G39+G44+G49+G54+G59</f>
        <v>95</v>
      </c>
      <c r="H18" s="48">
        <f>+G18/F18</f>
        <v>0.7661290322580645</v>
      </c>
      <c r="I18" s="135">
        <f>+I24+I29+I34+I39+I44+I49+I54+I59</f>
        <v>8700.1</v>
      </c>
      <c r="J18" s="143">
        <f>+J24+J29+J34+J39+J44+J49+J54+J59</f>
        <v>4325.8</v>
      </c>
      <c r="K18" s="65">
        <f t="shared" ref="K18:K20" si="0">+J18/I18</f>
        <v>0.49721267571637107</v>
      </c>
      <c r="L18" s="149">
        <f>315137145/1000000</f>
        <v>315.13714499999998</v>
      </c>
      <c r="M18" s="76">
        <f>+L18/J18</f>
        <v>7.2850604512460115E-2</v>
      </c>
    </row>
    <row r="19" spans="2:16" ht="25.5" customHeight="1" x14ac:dyDescent="0.25">
      <c r="B19" s="225"/>
      <c r="C19" s="226"/>
      <c r="D19" s="227"/>
      <c r="E19" s="39" t="s">
        <v>24</v>
      </c>
      <c r="F19" s="136">
        <f t="shared" ref="F19:G19" si="1">+F25+F30+F35+F40+F45+F50+F55+F60</f>
        <v>144</v>
      </c>
      <c r="G19" s="146">
        <f t="shared" si="1"/>
        <v>128</v>
      </c>
      <c r="H19" s="50">
        <f t="shared" ref="H19:H20" si="2">+G19/F19</f>
        <v>0.88888888888888884</v>
      </c>
      <c r="I19" s="142">
        <f t="shared" ref="I19:J19" si="3">+I25+I30+I35+I40+I45+I50+I55+I60</f>
        <v>8283.7000000000007</v>
      </c>
      <c r="J19" s="142">
        <f t="shared" si="3"/>
        <v>5878.0999999999995</v>
      </c>
      <c r="K19" s="29">
        <f t="shared" si="0"/>
        <v>0.7095983678790877</v>
      </c>
      <c r="L19" s="150">
        <f>1647245604/1000000</f>
        <v>1647.245604</v>
      </c>
      <c r="M19" s="10">
        <f t="shared" ref="M19:M20" si="4">+L19/J19</f>
        <v>0.28023436212381553</v>
      </c>
    </row>
    <row r="20" spans="2:16" ht="25.5" customHeight="1" x14ac:dyDescent="0.25">
      <c r="B20" s="225"/>
      <c r="C20" s="226"/>
      <c r="D20" s="227"/>
      <c r="E20" s="39" t="s">
        <v>25</v>
      </c>
      <c r="F20" s="136">
        <f t="shared" ref="F20:G20" si="5">+F26+F31+F36+F41+F46+F51+F56+F61</f>
        <v>142</v>
      </c>
      <c r="G20" s="142">
        <f t="shared" si="5"/>
        <v>137</v>
      </c>
      <c r="H20" s="50">
        <f t="shared" si="2"/>
        <v>0.96478873239436624</v>
      </c>
      <c r="I20" s="142">
        <f t="shared" ref="I20:J20" si="6">+I26+I31+I36+I41+I46+I51+I56+I61</f>
        <v>8267.1</v>
      </c>
      <c r="J20" s="142">
        <f t="shared" si="6"/>
        <v>6132.7</v>
      </c>
      <c r="K20" s="29">
        <f t="shared" si="0"/>
        <v>0.74181998524270898</v>
      </c>
      <c r="L20" s="150">
        <f>3375920965/1000000</f>
        <v>3375.9209649999998</v>
      </c>
      <c r="M20" s="10">
        <f t="shared" si="4"/>
        <v>0.55047873938069691</v>
      </c>
    </row>
    <row r="21" spans="2:16" ht="25.5" customHeight="1" x14ac:dyDescent="0.25">
      <c r="B21" s="225"/>
      <c r="C21" s="226"/>
      <c r="D21" s="227"/>
      <c r="E21" s="39" t="s">
        <v>26</v>
      </c>
      <c r="F21" s="136">
        <f t="shared" ref="F21:G21" si="7">+F27+F32+F37+F42+F47+F52+F57+F62</f>
        <v>0</v>
      </c>
      <c r="G21" s="142">
        <f t="shared" si="7"/>
        <v>0</v>
      </c>
      <c r="H21" s="50"/>
      <c r="I21" s="142">
        <f t="shared" ref="I21:J21" si="8">+I27+I32+I37+I42+I47+I52+I57+I62</f>
        <v>0</v>
      </c>
      <c r="J21" s="142">
        <f t="shared" si="8"/>
        <v>0</v>
      </c>
      <c r="K21" s="29"/>
      <c r="L21" s="150"/>
      <c r="M21" s="10"/>
    </row>
    <row r="22" spans="2:16" ht="77.25" customHeight="1" thickBot="1" x14ac:dyDescent="0.3">
      <c r="B22" s="228"/>
      <c r="C22" s="229"/>
      <c r="D22" s="230"/>
      <c r="E22" s="43" t="s">
        <v>27</v>
      </c>
      <c r="F22" s="134">
        <f>+F20</f>
        <v>142</v>
      </c>
      <c r="G22" s="134">
        <f>+G20</f>
        <v>137</v>
      </c>
      <c r="H22" s="51">
        <f>+G22/F22</f>
        <v>0.96478873239436624</v>
      </c>
      <c r="I22" s="134">
        <f>+I20</f>
        <v>8267.1</v>
      </c>
      <c r="J22" s="134">
        <f>+J20</f>
        <v>6132.7</v>
      </c>
      <c r="K22" s="30">
        <f>+J22/I22</f>
        <v>0.74181998524270898</v>
      </c>
      <c r="L22" s="150">
        <f>+L20</f>
        <v>3375.9209649999998</v>
      </c>
      <c r="M22" s="10">
        <f>+L22/J22</f>
        <v>0.55047873938069691</v>
      </c>
    </row>
    <row r="23" spans="2:16" ht="45.75" customHeight="1" thickBot="1" x14ac:dyDescent="0.3">
      <c r="B23" s="231" t="s">
        <v>28</v>
      </c>
      <c r="C23" s="234" t="s">
        <v>29</v>
      </c>
      <c r="D23" s="235"/>
      <c r="E23" s="23" t="s">
        <v>14</v>
      </c>
      <c r="F23" s="23" t="s">
        <v>20</v>
      </c>
      <c r="G23" s="44" t="s">
        <v>30</v>
      </c>
      <c r="H23" s="46" t="s">
        <v>19</v>
      </c>
      <c r="I23" s="23" t="s">
        <v>20</v>
      </c>
      <c r="J23" s="44" t="s">
        <v>30</v>
      </c>
      <c r="K23" s="46" t="s">
        <v>19</v>
      </c>
      <c r="L23" s="236" t="s">
        <v>31</v>
      </c>
      <c r="M23" s="236"/>
      <c r="N23" s="236"/>
      <c r="O23" s="237"/>
      <c r="P23" s="238"/>
    </row>
    <row r="24" spans="2:16" ht="25.5" customHeight="1" x14ac:dyDescent="0.25">
      <c r="B24" s="232"/>
      <c r="C24" s="222" t="s">
        <v>224</v>
      </c>
      <c r="D24" s="224"/>
      <c r="E24" s="40" t="s">
        <v>23</v>
      </c>
      <c r="F24" s="143">
        <v>26</v>
      </c>
      <c r="G24" s="143">
        <v>25</v>
      </c>
      <c r="H24" s="34">
        <f t="shared" ref="H24:H26" si="9">+G24/F24</f>
        <v>0.96153846153846156</v>
      </c>
      <c r="I24" s="141">
        <v>1820.5</v>
      </c>
      <c r="J24" s="141">
        <v>1104</v>
      </c>
      <c r="K24" s="34">
        <f t="shared" ref="K24:K26" si="10">+J24/I24</f>
        <v>0.60642680582257624</v>
      </c>
      <c r="L24" s="213" t="s">
        <v>291</v>
      </c>
      <c r="M24" s="214"/>
      <c r="N24" s="214"/>
      <c r="O24" s="214"/>
      <c r="P24" s="215"/>
    </row>
    <row r="25" spans="2:16" ht="25.5" customHeight="1" x14ac:dyDescent="0.25">
      <c r="B25" s="232"/>
      <c r="C25" s="225"/>
      <c r="D25" s="227"/>
      <c r="E25" s="41" t="s">
        <v>24</v>
      </c>
      <c r="F25" s="142">
        <v>30</v>
      </c>
      <c r="G25" s="142">
        <v>28</v>
      </c>
      <c r="H25" s="29">
        <f t="shared" si="9"/>
        <v>0.93333333333333335</v>
      </c>
      <c r="I25" s="140">
        <v>1930.7</v>
      </c>
      <c r="J25" s="140">
        <v>1190.5999999999999</v>
      </c>
      <c r="K25" s="29">
        <f t="shared" si="10"/>
        <v>0.61666752991143103</v>
      </c>
      <c r="L25" s="216"/>
      <c r="M25" s="217"/>
      <c r="N25" s="217"/>
      <c r="O25" s="217"/>
      <c r="P25" s="218"/>
    </row>
    <row r="26" spans="2:16" ht="25.5" customHeight="1" x14ac:dyDescent="0.25">
      <c r="B26" s="232"/>
      <c r="C26" s="225"/>
      <c r="D26" s="227"/>
      <c r="E26" s="41" t="s">
        <v>25</v>
      </c>
      <c r="F26" s="142">
        <v>29</v>
      </c>
      <c r="G26" s="142">
        <v>28</v>
      </c>
      <c r="H26" s="29">
        <f t="shared" si="9"/>
        <v>0.96551724137931039</v>
      </c>
      <c r="I26" s="140">
        <v>2074.1</v>
      </c>
      <c r="J26" s="140">
        <v>1191</v>
      </c>
      <c r="K26" s="29">
        <f t="shared" si="10"/>
        <v>0.5742249650450798</v>
      </c>
      <c r="L26" s="216"/>
      <c r="M26" s="217"/>
      <c r="N26" s="217"/>
      <c r="O26" s="217"/>
      <c r="P26" s="218"/>
    </row>
    <row r="27" spans="2:16" ht="25.5" customHeight="1" x14ac:dyDescent="0.25">
      <c r="B27" s="232"/>
      <c r="C27" s="225"/>
      <c r="D27" s="227"/>
      <c r="E27" s="41" t="s">
        <v>26</v>
      </c>
      <c r="F27" s="142"/>
      <c r="G27" s="142"/>
      <c r="H27" s="29"/>
      <c r="I27" s="140"/>
      <c r="J27" s="140"/>
      <c r="K27" s="29"/>
      <c r="L27" s="216"/>
      <c r="M27" s="217"/>
      <c r="N27" s="217"/>
      <c r="O27" s="217"/>
      <c r="P27" s="218"/>
    </row>
    <row r="28" spans="2:16" ht="77.25" customHeight="1" thickBot="1" x14ac:dyDescent="0.3">
      <c r="B28" s="232"/>
      <c r="C28" s="228"/>
      <c r="D28" s="230"/>
      <c r="E28" s="42" t="s">
        <v>27</v>
      </c>
      <c r="F28" s="134">
        <f>+F26</f>
        <v>29</v>
      </c>
      <c r="G28" s="134">
        <f>+G26</f>
        <v>28</v>
      </c>
      <c r="H28" s="30">
        <f>+G28/F28</f>
        <v>0.96551724137931039</v>
      </c>
      <c r="I28" s="133">
        <f>+I26</f>
        <v>2074.1</v>
      </c>
      <c r="J28" s="133">
        <f>+J26</f>
        <v>1191</v>
      </c>
      <c r="K28" s="30">
        <f>+J28/I28</f>
        <v>0.5742249650450798</v>
      </c>
      <c r="L28" s="219"/>
      <c r="M28" s="220"/>
      <c r="N28" s="220"/>
      <c r="O28" s="220"/>
      <c r="P28" s="221"/>
    </row>
    <row r="29" spans="2:16" ht="26.25" customHeight="1" x14ac:dyDescent="0.25">
      <c r="B29" s="232"/>
      <c r="C29" s="222" t="s">
        <v>225</v>
      </c>
      <c r="D29" s="224"/>
      <c r="E29" s="40" t="s">
        <v>23</v>
      </c>
      <c r="F29" s="143">
        <v>15</v>
      </c>
      <c r="G29" s="143">
        <v>11</v>
      </c>
      <c r="H29" s="34">
        <f t="shared" ref="H29:H31" si="11">+G29/F29</f>
        <v>0.73333333333333328</v>
      </c>
      <c r="I29" s="141">
        <v>923.6</v>
      </c>
      <c r="J29" s="141">
        <v>698</v>
      </c>
      <c r="K29" s="34">
        <f t="shared" ref="K29:K31" si="12">+J29/I29</f>
        <v>0.75573841489822435</v>
      </c>
      <c r="L29" s="213" t="s">
        <v>292</v>
      </c>
      <c r="M29" s="214"/>
      <c r="N29" s="214"/>
      <c r="O29" s="214"/>
      <c r="P29" s="215"/>
    </row>
    <row r="30" spans="2:16" ht="26.25" customHeight="1" x14ac:dyDescent="0.25">
      <c r="B30" s="232"/>
      <c r="C30" s="225"/>
      <c r="D30" s="227"/>
      <c r="E30" s="41" t="s">
        <v>24</v>
      </c>
      <c r="F30" s="142">
        <v>16</v>
      </c>
      <c r="G30" s="142">
        <v>14</v>
      </c>
      <c r="H30" s="29">
        <f t="shared" si="11"/>
        <v>0.875</v>
      </c>
      <c r="I30" s="140">
        <v>995.4</v>
      </c>
      <c r="J30" s="140">
        <v>848.2</v>
      </c>
      <c r="K30" s="29">
        <f t="shared" si="12"/>
        <v>0.8521197508539281</v>
      </c>
      <c r="L30" s="216"/>
      <c r="M30" s="217"/>
      <c r="N30" s="217"/>
      <c r="O30" s="217"/>
      <c r="P30" s="218"/>
    </row>
    <row r="31" spans="2:16" ht="26.25" customHeight="1" x14ac:dyDescent="0.25">
      <c r="B31" s="232"/>
      <c r="C31" s="225"/>
      <c r="D31" s="227"/>
      <c r="E31" s="41" t="s">
        <v>25</v>
      </c>
      <c r="F31" s="142">
        <v>17</v>
      </c>
      <c r="G31" s="142">
        <v>17</v>
      </c>
      <c r="H31" s="29">
        <f t="shared" si="11"/>
        <v>1</v>
      </c>
      <c r="I31" s="140">
        <v>966.7</v>
      </c>
      <c r="J31" s="140">
        <v>898</v>
      </c>
      <c r="K31" s="29">
        <f t="shared" si="12"/>
        <v>0.92893348505223949</v>
      </c>
      <c r="L31" s="216"/>
      <c r="M31" s="217"/>
      <c r="N31" s="217"/>
      <c r="O31" s="217"/>
      <c r="P31" s="218"/>
    </row>
    <row r="32" spans="2:16" ht="26.25" customHeight="1" x14ac:dyDescent="0.25">
      <c r="B32" s="232"/>
      <c r="C32" s="225"/>
      <c r="D32" s="227"/>
      <c r="E32" s="41" t="s">
        <v>26</v>
      </c>
      <c r="F32" s="142"/>
      <c r="G32" s="142"/>
      <c r="H32" s="29"/>
      <c r="I32" s="140"/>
      <c r="J32" s="140"/>
      <c r="K32" s="29"/>
      <c r="L32" s="216"/>
      <c r="M32" s="217"/>
      <c r="N32" s="217"/>
      <c r="O32" s="217"/>
      <c r="P32" s="218"/>
    </row>
    <row r="33" spans="2:16" ht="186.75" customHeight="1" thickBot="1" x14ac:dyDescent="0.3">
      <c r="B33" s="232"/>
      <c r="C33" s="228"/>
      <c r="D33" s="230"/>
      <c r="E33" s="42" t="s">
        <v>27</v>
      </c>
      <c r="F33" s="134">
        <f>+F31</f>
        <v>17</v>
      </c>
      <c r="G33" s="134">
        <f>+G31</f>
        <v>17</v>
      </c>
      <c r="H33" s="30">
        <f>+G33/F33</f>
        <v>1</v>
      </c>
      <c r="I33" s="133">
        <f>+I31</f>
        <v>966.7</v>
      </c>
      <c r="J33" s="133">
        <f>+J31</f>
        <v>898</v>
      </c>
      <c r="K33" s="30">
        <f>+J33/I33</f>
        <v>0.92893348505223949</v>
      </c>
      <c r="L33" s="219"/>
      <c r="M33" s="220"/>
      <c r="N33" s="220"/>
      <c r="O33" s="220"/>
      <c r="P33" s="221"/>
    </row>
    <row r="34" spans="2:16" ht="26.25" customHeight="1" thickBot="1" x14ac:dyDescent="0.3">
      <c r="B34" s="232"/>
      <c r="C34" s="222" t="s">
        <v>226</v>
      </c>
      <c r="D34" s="224"/>
      <c r="E34" s="40" t="s">
        <v>23</v>
      </c>
      <c r="F34" s="143">
        <v>3</v>
      </c>
      <c r="G34" s="143">
        <v>1</v>
      </c>
      <c r="H34" s="34">
        <f t="shared" ref="H34:H36" si="13">+G34/F34</f>
        <v>0.33333333333333331</v>
      </c>
      <c r="I34" s="141">
        <v>171.4</v>
      </c>
      <c r="J34" s="141">
        <v>46.8</v>
      </c>
      <c r="K34" s="34">
        <f t="shared" ref="K34:K36" si="14">+J34/I34</f>
        <v>0.27304550758459739</v>
      </c>
      <c r="L34" s="213" t="s">
        <v>293</v>
      </c>
      <c r="M34" s="214"/>
      <c r="N34" s="214"/>
      <c r="O34" s="214"/>
      <c r="P34" s="215"/>
    </row>
    <row r="35" spans="2:16" ht="26.25" customHeight="1" thickBot="1" x14ac:dyDescent="0.3">
      <c r="B35" s="232"/>
      <c r="C35" s="225"/>
      <c r="D35" s="227"/>
      <c r="E35" s="41" t="s">
        <v>24</v>
      </c>
      <c r="F35" s="142">
        <v>1</v>
      </c>
      <c r="G35" s="142">
        <v>1</v>
      </c>
      <c r="H35" s="29">
        <f t="shared" si="13"/>
        <v>1</v>
      </c>
      <c r="I35" s="140">
        <v>46.8</v>
      </c>
      <c r="J35" s="141">
        <v>46.8</v>
      </c>
      <c r="K35" s="29">
        <f t="shared" si="14"/>
        <v>1</v>
      </c>
      <c r="L35" s="216"/>
      <c r="M35" s="217"/>
      <c r="N35" s="217"/>
      <c r="O35" s="217"/>
      <c r="P35" s="218"/>
    </row>
    <row r="36" spans="2:16" ht="26.25" customHeight="1" x14ac:dyDescent="0.25">
      <c r="B36" s="232"/>
      <c r="C36" s="225"/>
      <c r="D36" s="227"/>
      <c r="E36" s="41" t="s">
        <v>25</v>
      </c>
      <c r="F36" s="142">
        <v>1</v>
      </c>
      <c r="G36" s="142">
        <v>1</v>
      </c>
      <c r="H36" s="29">
        <f t="shared" si="13"/>
        <v>1</v>
      </c>
      <c r="I36" s="140">
        <v>46.8</v>
      </c>
      <c r="J36" s="141">
        <v>46.8</v>
      </c>
      <c r="K36" s="29">
        <f t="shared" si="14"/>
        <v>1</v>
      </c>
      <c r="L36" s="216"/>
      <c r="M36" s="217"/>
      <c r="N36" s="217"/>
      <c r="O36" s="217"/>
      <c r="P36" s="218"/>
    </row>
    <row r="37" spans="2:16" ht="26.25" customHeight="1" x14ac:dyDescent="0.25">
      <c r="B37" s="232"/>
      <c r="C37" s="225"/>
      <c r="D37" s="227"/>
      <c r="E37" s="41" t="s">
        <v>26</v>
      </c>
      <c r="F37" s="142"/>
      <c r="G37" s="142"/>
      <c r="H37" s="29"/>
      <c r="I37" s="140"/>
      <c r="J37" s="140"/>
      <c r="K37" s="29"/>
      <c r="L37" s="216"/>
      <c r="M37" s="217"/>
      <c r="N37" s="217"/>
      <c r="O37" s="217"/>
      <c r="P37" s="218"/>
    </row>
    <row r="38" spans="2:16" ht="77.25" customHeight="1" thickBot="1" x14ac:dyDescent="0.3">
      <c r="B38" s="232"/>
      <c r="C38" s="228"/>
      <c r="D38" s="230"/>
      <c r="E38" s="42" t="s">
        <v>27</v>
      </c>
      <c r="F38" s="134">
        <f>+F36</f>
        <v>1</v>
      </c>
      <c r="G38" s="134">
        <f>+G36</f>
        <v>1</v>
      </c>
      <c r="H38" s="30">
        <f>+G38/F38</f>
        <v>1</v>
      </c>
      <c r="I38" s="133">
        <f>+I36</f>
        <v>46.8</v>
      </c>
      <c r="J38" s="133">
        <f>+J36</f>
        <v>46.8</v>
      </c>
      <c r="K38" s="30">
        <f>+J38/I38</f>
        <v>1</v>
      </c>
      <c r="L38" s="219"/>
      <c r="M38" s="220"/>
      <c r="N38" s="220"/>
      <c r="O38" s="220"/>
      <c r="P38" s="221"/>
    </row>
    <row r="39" spans="2:16" ht="26.25" customHeight="1" x14ac:dyDescent="0.25">
      <c r="B39" s="232"/>
      <c r="C39" s="222" t="s">
        <v>227</v>
      </c>
      <c r="D39" s="224"/>
      <c r="E39" s="40" t="s">
        <v>23</v>
      </c>
      <c r="F39" s="143">
        <v>17</v>
      </c>
      <c r="G39" s="143">
        <v>14</v>
      </c>
      <c r="H39" s="34">
        <f t="shared" ref="H39:H41" si="15">+G39/F39</f>
        <v>0.82352941176470584</v>
      </c>
      <c r="I39" s="141">
        <v>1621.8</v>
      </c>
      <c r="J39" s="141">
        <v>751</v>
      </c>
      <c r="K39" s="34">
        <f t="shared" ref="K39:K41" si="16">+J39/I39</f>
        <v>0.46306572943642865</v>
      </c>
      <c r="L39" s="213" t="s">
        <v>294</v>
      </c>
      <c r="M39" s="214"/>
      <c r="N39" s="214"/>
      <c r="O39" s="214"/>
      <c r="P39" s="215"/>
    </row>
    <row r="40" spans="2:16" ht="26.25" customHeight="1" x14ac:dyDescent="0.25">
      <c r="B40" s="232"/>
      <c r="C40" s="225"/>
      <c r="D40" s="227"/>
      <c r="E40" s="41" t="s">
        <v>24</v>
      </c>
      <c r="F40" s="142">
        <v>23</v>
      </c>
      <c r="G40" s="142">
        <v>18</v>
      </c>
      <c r="H40" s="29">
        <f t="shared" si="15"/>
        <v>0.78260869565217395</v>
      </c>
      <c r="I40" s="140">
        <v>1508.8</v>
      </c>
      <c r="J40" s="140">
        <v>901.5</v>
      </c>
      <c r="K40" s="29">
        <f t="shared" si="16"/>
        <v>0.59749469777306474</v>
      </c>
      <c r="L40" s="216"/>
      <c r="M40" s="217"/>
      <c r="N40" s="217"/>
      <c r="O40" s="217"/>
      <c r="P40" s="218"/>
    </row>
    <row r="41" spans="2:16" ht="26.25" customHeight="1" x14ac:dyDescent="0.25">
      <c r="B41" s="232"/>
      <c r="C41" s="225"/>
      <c r="D41" s="227"/>
      <c r="E41" s="41" t="s">
        <v>25</v>
      </c>
      <c r="F41" s="142">
        <v>19</v>
      </c>
      <c r="G41" s="142">
        <v>18</v>
      </c>
      <c r="H41" s="29">
        <f t="shared" si="15"/>
        <v>0.94736842105263153</v>
      </c>
      <c r="I41" s="140">
        <v>1242</v>
      </c>
      <c r="J41" s="140">
        <v>912</v>
      </c>
      <c r="K41" s="29">
        <f t="shared" si="16"/>
        <v>0.7342995169082126</v>
      </c>
      <c r="L41" s="216"/>
      <c r="M41" s="217"/>
      <c r="N41" s="217"/>
      <c r="O41" s="217"/>
      <c r="P41" s="218"/>
    </row>
    <row r="42" spans="2:16" ht="26.25" customHeight="1" x14ac:dyDescent="0.25">
      <c r="B42" s="232"/>
      <c r="C42" s="225"/>
      <c r="D42" s="227"/>
      <c r="E42" s="41" t="s">
        <v>26</v>
      </c>
      <c r="F42" s="142"/>
      <c r="G42" s="142"/>
      <c r="H42" s="29"/>
      <c r="I42" s="140"/>
      <c r="J42" s="140"/>
      <c r="K42" s="29"/>
      <c r="L42" s="216"/>
      <c r="M42" s="217"/>
      <c r="N42" s="217"/>
      <c r="O42" s="217"/>
      <c r="P42" s="218"/>
    </row>
    <row r="43" spans="2:16" ht="77.25" customHeight="1" thickBot="1" x14ac:dyDescent="0.3">
      <c r="B43" s="232"/>
      <c r="C43" s="228"/>
      <c r="D43" s="230"/>
      <c r="E43" s="42" t="s">
        <v>27</v>
      </c>
      <c r="F43" s="134">
        <f>+F41</f>
        <v>19</v>
      </c>
      <c r="G43" s="134">
        <f>+G41</f>
        <v>18</v>
      </c>
      <c r="H43" s="30">
        <f>+G43/F43</f>
        <v>0.94736842105263153</v>
      </c>
      <c r="I43" s="133">
        <f>+I41</f>
        <v>1242</v>
      </c>
      <c r="J43" s="133">
        <f>+J41</f>
        <v>912</v>
      </c>
      <c r="K43" s="30">
        <f>+J43/I43</f>
        <v>0.7342995169082126</v>
      </c>
      <c r="L43" s="219"/>
      <c r="M43" s="220"/>
      <c r="N43" s="220"/>
      <c r="O43" s="220"/>
      <c r="P43" s="221"/>
    </row>
    <row r="44" spans="2:16" ht="26.25" customHeight="1" x14ac:dyDescent="0.25">
      <c r="B44" s="232"/>
      <c r="C44" s="263" t="s">
        <v>228</v>
      </c>
      <c r="D44" s="264"/>
      <c r="E44" s="40" t="s">
        <v>23</v>
      </c>
      <c r="F44" s="143">
        <v>22</v>
      </c>
      <c r="G44" s="143">
        <v>22</v>
      </c>
      <c r="H44" s="34">
        <f t="shared" ref="H44:H46" si="17">+G44/F44</f>
        <v>1</v>
      </c>
      <c r="I44" s="141">
        <v>1311.8</v>
      </c>
      <c r="J44" s="141">
        <v>1047</v>
      </c>
      <c r="K44" s="34">
        <f t="shared" ref="K44:K46" si="18">+J44/I44</f>
        <v>0.79813996035981094</v>
      </c>
      <c r="L44" s="213" t="s">
        <v>295</v>
      </c>
      <c r="M44" s="214"/>
      <c r="N44" s="214"/>
      <c r="O44" s="214"/>
      <c r="P44" s="215"/>
    </row>
    <row r="45" spans="2:16" ht="26.25" customHeight="1" x14ac:dyDescent="0.25">
      <c r="B45" s="232"/>
      <c r="C45" s="265"/>
      <c r="D45" s="266"/>
      <c r="E45" s="41" t="s">
        <v>24</v>
      </c>
      <c r="F45" s="142">
        <v>27</v>
      </c>
      <c r="G45" s="142">
        <v>26</v>
      </c>
      <c r="H45" s="29">
        <f t="shared" si="17"/>
        <v>0.96296296296296291</v>
      </c>
      <c r="I45" s="140">
        <v>1321.3</v>
      </c>
      <c r="J45" s="140">
        <v>1293.8</v>
      </c>
      <c r="K45" s="29">
        <f t="shared" si="18"/>
        <v>0.97918716415651252</v>
      </c>
      <c r="L45" s="216"/>
      <c r="M45" s="217"/>
      <c r="N45" s="217"/>
      <c r="O45" s="217"/>
      <c r="P45" s="218"/>
    </row>
    <row r="46" spans="2:16" ht="26.25" customHeight="1" x14ac:dyDescent="0.25">
      <c r="B46" s="232"/>
      <c r="C46" s="265"/>
      <c r="D46" s="266"/>
      <c r="E46" s="41" t="s">
        <v>25</v>
      </c>
      <c r="F46" s="142">
        <v>26</v>
      </c>
      <c r="G46" s="142">
        <v>26</v>
      </c>
      <c r="H46" s="29">
        <f t="shared" si="17"/>
        <v>1</v>
      </c>
      <c r="I46" s="140">
        <v>1461.5</v>
      </c>
      <c r="J46" s="140">
        <v>1208</v>
      </c>
      <c r="K46" s="29">
        <f t="shared" si="18"/>
        <v>0.82654806705439621</v>
      </c>
      <c r="L46" s="216"/>
      <c r="M46" s="217"/>
      <c r="N46" s="217"/>
      <c r="O46" s="217"/>
      <c r="P46" s="218"/>
    </row>
    <row r="47" spans="2:16" ht="26.25" customHeight="1" x14ac:dyDescent="0.25">
      <c r="B47" s="232"/>
      <c r="C47" s="265"/>
      <c r="D47" s="266"/>
      <c r="E47" s="41" t="s">
        <v>26</v>
      </c>
      <c r="F47" s="142"/>
      <c r="G47" s="142"/>
      <c r="H47" s="29"/>
      <c r="I47" s="140"/>
      <c r="J47" s="140"/>
      <c r="K47" s="29"/>
      <c r="L47" s="216"/>
      <c r="M47" s="217"/>
      <c r="N47" s="217"/>
      <c r="O47" s="217"/>
      <c r="P47" s="218"/>
    </row>
    <row r="48" spans="2:16" ht="77.25" customHeight="1" thickBot="1" x14ac:dyDescent="0.3">
      <c r="B48" s="232"/>
      <c r="C48" s="267"/>
      <c r="D48" s="268"/>
      <c r="E48" s="42" t="s">
        <v>27</v>
      </c>
      <c r="F48" s="134">
        <f>+F46</f>
        <v>26</v>
      </c>
      <c r="G48" s="134">
        <f>+G46</f>
        <v>26</v>
      </c>
      <c r="H48" s="30">
        <f>+G48/F48</f>
        <v>1</v>
      </c>
      <c r="I48" s="133">
        <f>+I46</f>
        <v>1461.5</v>
      </c>
      <c r="J48" s="133">
        <f>+J46</f>
        <v>1208</v>
      </c>
      <c r="K48" s="30">
        <f>+J48/I48</f>
        <v>0.82654806705439621</v>
      </c>
      <c r="L48" s="219"/>
      <c r="M48" s="220"/>
      <c r="N48" s="220"/>
      <c r="O48" s="220"/>
      <c r="P48" s="221"/>
    </row>
    <row r="49" spans="2:16" ht="26.25" customHeight="1" x14ac:dyDescent="0.25">
      <c r="B49" s="232"/>
      <c r="C49" s="222" t="s">
        <v>229</v>
      </c>
      <c r="D49" s="224"/>
      <c r="E49" s="40" t="s">
        <v>23</v>
      </c>
      <c r="F49" s="143">
        <v>3</v>
      </c>
      <c r="G49" s="143">
        <v>2</v>
      </c>
      <c r="H49" s="34">
        <f t="shared" ref="H49:H51" si="19">+G49/F49</f>
        <v>0.66666666666666663</v>
      </c>
      <c r="I49" s="141">
        <v>486.9</v>
      </c>
      <c r="J49" s="141">
        <v>0</v>
      </c>
      <c r="K49" s="34">
        <f t="shared" ref="K49:K51" si="20">+J49/I49</f>
        <v>0</v>
      </c>
      <c r="L49" s="213" t="s">
        <v>274</v>
      </c>
      <c r="M49" s="214"/>
      <c r="N49" s="214"/>
      <c r="O49" s="214"/>
      <c r="P49" s="215"/>
    </row>
    <row r="50" spans="2:16" ht="26.25" customHeight="1" x14ac:dyDescent="0.25">
      <c r="B50" s="232"/>
      <c r="C50" s="225"/>
      <c r="D50" s="227"/>
      <c r="E50" s="41" t="s">
        <v>24</v>
      </c>
      <c r="F50" s="142">
        <v>5</v>
      </c>
      <c r="G50" s="142">
        <v>5</v>
      </c>
      <c r="H50" s="29">
        <f t="shared" si="19"/>
        <v>1</v>
      </c>
      <c r="I50" s="140">
        <v>322.2</v>
      </c>
      <c r="J50" s="140">
        <v>175.9</v>
      </c>
      <c r="K50" s="29">
        <f t="shared" si="20"/>
        <v>0.54593420235878343</v>
      </c>
      <c r="L50" s="216"/>
      <c r="M50" s="217"/>
      <c r="N50" s="217"/>
      <c r="O50" s="217"/>
      <c r="P50" s="218"/>
    </row>
    <row r="51" spans="2:16" ht="26.25" customHeight="1" x14ac:dyDescent="0.25">
      <c r="B51" s="232"/>
      <c r="C51" s="225"/>
      <c r="D51" s="227"/>
      <c r="E51" s="41" t="s">
        <v>25</v>
      </c>
      <c r="F51" s="142">
        <v>7</v>
      </c>
      <c r="G51" s="142">
        <v>7</v>
      </c>
      <c r="H51" s="29">
        <f t="shared" si="19"/>
        <v>1</v>
      </c>
      <c r="I51" s="140">
        <v>300.89999999999998</v>
      </c>
      <c r="J51" s="140">
        <v>300.89999999999998</v>
      </c>
      <c r="K51" s="29">
        <f t="shared" si="20"/>
        <v>1</v>
      </c>
      <c r="L51" s="216"/>
      <c r="M51" s="217"/>
      <c r="N51" s="217"/>
      <c r="O51" s="217"/>
      <c r="P51" s="218"/>
    </row>
    <row r="52" spans="2:16" ht="26.25" customHeight="1" x14ac:dyDescent="0.25">
      <c r="B52" s="232"/>
      <c r="C52" s="225"/>
      <c r="D52" s="227"/>
      <c r="E52" s="41" t="s">
        <v>26</v>
      </c>
      <c r="F52" s="142"/>
      <c r="G52" s="142"/>
      <c r="H52" s="29"/>
      <c r="I52" s="140"/>
      <c r="J52" s="140"/>
      <c r="K52" s="29"/>
      <c r="L52" s="216"/>
      <c r="M52" s="217"/>
      <c r="N52" s="217"/>
      <c r="O52" s="217"/>
      <c r="P52" s="218"/>
    </row>
    <row r="53" spans="2:16" ht="77.25" customHeight="1" thickBot="1" x14ac:dyDescent="0.3">
      <c r="B53" s="232"/>
      <c r="C53" s="228"/>
      <c r="D53" s="230"/>
      <c r="E53" s="42" t="s">
        <v>27</v>
      </c>
      <c r="F53" s="134">
        <f>+F51</f>
        <v>7</v>
      </c>
      <c r="G53" s="134">
        <f>+G51</f>
        <v>7</v>
      </c>
      <c r="H53" s="30">
        <f>+G53/F53</f>
        <v>1</v>
      </c>
      <c r="I53" s="133">
        <f>+I51</f>
        <v>300.89999999999998</v>
      </c>
      <c r="J53" s="133">
        <f>+J51</f>
        <v>300.89999999999998</v>
      </c>
      <c r="K53" s="30">
        <f>+J53/I53</f>
        <v>1</v>
      </c>
      <c r="L53" s="219"/>
      <c r="M53" s="220"/>
      <c r="N53" s="220"/>
      <c r="O53" s="220"/>
      <c r="P53" s="221"/>
    </row>
    <row r="54" spans="2:16" ht="25.5" customHeight="1" x14ac:dyDescent="0.25">
      <c r="B54" s="232"/>
      <c r="C54" s="222" t="s">
        <v>230</v>
      </c>
      <c r="D54" s="224"/>
      <c r="E54" s="38" t="s">
        <v>23</v>
      </c>
      <c r="F54" s="143">
        <v>21</v>
      </c>
      <c r="G54" s="143">
        <v>14</v>
      </c>
      <c r="H54" s="34">
        <f t="shared" ref="H54:H56" si="21">+G54/F54</f>
        <v>0.66666666666666663</v>
      </c>
      <c r="I54" s="141">
        <v>745.5</v>
      </c>
      <c r="J54" s="141">
        <v>526</v>
      </c>
      <c r="K54" s="34">
        <f t="shared" ref="K54:K56" si="22">+J54/I54</f>
        <v>0.70556673373574785</v>
      </c>
      <c r="L54" s="213" t="s">
        <v>296</v>
      </c>
      <c r="M54" s="214"/>
      <c r="N54" s="214"/>
      <c r="O54" s="214"/>
      <c r="P54" s="215"/>
    </row>
    <row r="55" spans="2:16" ht="25.5" customHeight="1" x14ac:dyDescent="0.25">
      <c r="B55" s="232"/>
      <c r="C55" s="225"/>
      <c r="D55" s="227"/>
      <c r="E55" s="39" t="s">
        <v>24</v>
      </c>
      <c r="F55" s="142">
        <v>25</v>
      </c>
      <c r="G55" s="142">
        <v>21</v>
      </c>
      <c r="H55" s="29">
        <f t="shared" si="21"/>
        <v>0.84</v>
      </c>
      <c r="I55" s="140">
        <v>1254.5</v>
      </c>
      <c r="J55" s="140">
        <v>790.7</v>
      </c>
      <c r="K55" s="29">
        <f t="shared" si="22"/>
        <v>0.6302909525707453</v>
      </c>
      <c r="L55" s="216"/>
      <c r="M55" s="217"/>
      <c r="N55" s="217"/>
      <c r="O55" s="217"/>
      <c r="P55" s="218"/>
    </row>
    <row r="56" spans="2:16" ht="25.5" customHeight="1" x14ac:dyDescent="0.25">
      <c r="B56" s="232"/>
      <c r="C56" s="225"/>
      <c r="D56" s="227"/>
      <c r="E56" s="39" t="s">
        <v>25</v>
      </c>
      <c r="F56" s="142">
        <v>26</v>
      </c>
      <c r="G56" s="142">
        <v>24</v>
      </c>
      <c r="H56" s="29">
        <f t="shared" si="21"/>
        <v>0.92307692307692313</v>
      </c>
      <c r="I56" s="140">
        <v>1246.2</v>
      </c>
      <c r="J56" s="140">
        <v>822</v>
      </c>
      <c r="K56" s="29">
        <f t="shared" si="22"/>
        <v>0.6596051998074145</v>
      </c>
      <c r="L56" s="216"/>
      <c r="M56" s="217"/>
      <c r="N56" s="217"/>
      <c r="O56" s="217"/>
      <c r="P56" s="218"/>
    </row>
    <row r="57" spans="2:16" ht="25.5" customHeight="1" x14ac:dyDescent="0.25">
      <c r="B57" s="232"/>
      <c r="C57" s="225"/>
      <c r="D57" s="227"/>
      <c r="E57" s="39" t="s">
        <v>26</v>
      </c>
      <c r="F57" s="142"/>
      <c r="G57" s="142"/>
      <c r="H57" s="29"/>
      <c r="I57" s="140"/>
      <c r="J57" s="140"/>
      <c r="K57" s="29"/>
      <c r="L57" s="216"/>
      <c r="M57" s="217"/>
      <c r="N57" s="217"/>
      <c r="O57" s="217"/>
      <c r="P57" s="218"/>
    </row>
    <row r="58" spans="2:16" ht="77.25" customHeight="1" thickBot="1" x14ac:dyDescent="0.3">
      <c r="B58" s="232"/>
      <c r="C58" s="228"/>
      <c r="D58" s="230"/>
      <c r="E58" s="43" t="s">
        <v>27</v>
      </c>
      <c r="F58" s="134">
        <f>+F56</f>
        <v>26</v>
      </c>
      <c r="G58" s="134">
        <f>+G56</f>
        <v>24</v>
      </c>
      <c r="H58" s="30">
        <f t="shared" ref="H58:H61" si="23">+G58/F58</f>
        <v>0.92307692307692313</v>
      </c>
      <c r="I58" s="133">
        <f>+I56</f>
        <v>1246.2</v>
      </c>
      <c r="J58" s="133">
        <f>+J56</f>
        <v>822</v>
      </c>
      <c r="K58" s="30">
        <f>+J58/I58</f>
        <v>0.6596051998074145</v>
      </c>
      <c r="L58" s="219"/>
      <c r="M58" s="220"/>
      <c r="N58" s="220"/>
      <c r="O58" s="220"/>
      <c r="P58" s="221"/>
    </row>
    <row r="59" spans="2:16" ht="25.5" customHeight="1" x14ac:dyDescent="0.25">
      <c r="B59" s="232"/>
      <c r="C59" s="222" t="s">
        <v>231</v>
      </c>
      <c r="D59" s="224"/>
      <c r="E59" s="40" t="s">
        <v>23</v>
      </c>
      <c r="F59" s="143">
        <v>17</v>
      </c>
      <c r="G59" s="143">
        <v>6</v>
      </c>
      <c r="H59" s="34">
        <f t="shared" si="23"/>
        <v>0.35294117647058826</v>
      </c>
      <c r="I59" s="141">
        <v>1618.6</v>
      </c>
      <c r="J59" s="141">
        <v>153</v>
      </c>
      <c r="K59" s="34">
        <f t="shared" ref="K59:K61" si="24">+J59/I59</f>
        <v>9.4526133695786482E-2</v>
      </c>
      <c r="L59" s="213" t="s">
        <v>297</v>
      </c>
      <c r="M59" s="214"/>
      <c r="N59" s="214"/>
      <c r="O59" s="214"/>
      <c r="P59" s="215"/>
    </row>
    <row r="60" spans="2:16" ht="25.5" customHeight="1" x14ac:dyDescent="0.25">
      <c r="B60" s="232"/>
      <c r="C60" s="225"/>
      <c r="D60" s="227"/>
      <c r="E60" s="41" t="s">
        <v>24</v>
      </c>
      <c r="F60" s="142">
        <v>17</v>
      </c>
      <c r="G60" s="142">
        <v>15</v>
      </c>
      <c r="H60" s="29">
        <f t="shared" si="23"/>
        <v>0.88235294117647056</v>
      </c>
      <c r="I60" s="140">
        <v>904</v>
      </c>
      <c r="J60" s="140">
        <v>630.6</v>
      </c>
      <c r="K60" s="29">
        <f t="shared" si="24"/>
        <v>0.697566371681416</v>
      </c>
      <c r="L60" s="216"/>
      <c r="M60" s="217"/>
      <c r="N60" s="217"/>
      <c r="O60" s="217"/>
      <c r="P60" s="218"/>
    </row>
    <row r="61" spans="2:16" ht="25.5" customHeight="1" x14ac:dyDescent="0.25">
      <c r="B61" s="232"/>
      <c r="C61" s="225"/>
      <c r="D61" s="227"/>
      <c r="E61" s="41" t="s">
        <v>25</v>
      </c>
      <c r="F61" s="142">
        <v>17</v>
      </c>
      <c r="G61" s="142">
        <v>16</v>
      </c>
      <c r="H61" s="29">
        <f t="shared" si="23"/>
        <v>0.94117647058823528</v>
      </c>
      <c r="I61" s="140">
        <v>928.9</v>
      </c>
      <c r="J61" s="140">
        <v>754</v>
      </c>
      <c r="K61" s="29">
        <f t="shared" si="24"/>
        <v>0.81171277855528046</v>
      </c>
      <c r="L61" s="216"/>
      <c r="M61" s="217"/>
      <c r="N61" s="217"/>
      <c r="O61" s="217"/>
      <c r="P61" s="218"/>
    </row>
    <row r="62" spans="2:16" ht="25.5" customHeight="1" x14ac:dyDescent="0.25">
      <c r="B62" s="232"/>
      <c r="C62" s="225"/>
      <c r="D62" s="227"/>
      <c r="E62" s="41" t="s">
        <v>26</v>
      </c>
      <c r="F62" s="142"/>
      <c r="G62" s="142"/>
      <c r="H62" s="29"/>
      <c r="I62" s="140"/>
      <c r="J62" s="140"/>
      <c r="K62" s="29"/>
      <c r="L62" s="216"/>
      <c r="M62" s="217"/>
      <c r="N62" s="217"/>
      <c r="O62" s="217"/>
      <c r="P62" s="218"/>
    </row>
    <row r="63" spans="2:16" ht="77.25" customHeight="1" thickBot="1" x14ac:dyDescent="0.3">
      <c r="B63" s="233"/>
      <c r="C63" s="228"/>
      <c r="D63" s="230"/>
      <c r="E63" s="42" t="s">
        <v>27</v>
      </c>
      <c r="F63" s="134">
        <f>+F61</f>
        <v>17</v>
      </c>
      <c r="G63" s="134">
        <f>+G61</f>
        <v>16</v>
      </c>
      <c r="H63" s="30">
        <f>+G63/F63</f>
        <v>0.94117647058823528</v>
      </c>
      <c r="I63" s="133">
        <f>+I61</f>
        <v>928.9</v>
      </c>
      <c r="J63" s="133">
        <f>+J61</f>
        <v>754</v>
      </c>
      <c r="K63" s="30">
        <f>+J63/I63</f>
        <v>0.81171277855528046</v>
      </c>
      <c r="L63" s="219"/>
      <c r="M63" s="220"/>
      <c r="N63" s="220"/>
      <c r="O63" s="220"/>
      <c r="P63" s="221"/>
    </row>
    <row r="66" spans="2:2" x14ac:dyDescent="0.25">
      <c r="B66" s="164" t="s">
        <v>281</v>
      </c>
    </row>
  </sheetData>
  <protectedRanges>
    <protectedRange sqref="J10" name="Rango1"/>
    <protectedRange sqref="M10" name="Rango2"/>
    <protectedRange sqref="B12:B13" name="Rango3"/>
    <protectedRange sqref="B12:B13" name="Rango47"/>
    <protectedRange sqref="L19 J19:J21 O25 M24:N27 O55 M54:N57 F18:H21 O60 M59:N62 H28 H58 H63 H22 F24:K27 F54:K57 K28 F59:K62 K58 K63 O30 M29:N32 H33 F29:K32 K33 O35 M34:N37 H38 K38 O40 M39:N42 H43 F39:K42 K43 O45 M44:N47 H48 F44:K47 K48 O50 M49:N52 H53 F49:K52 K53 I18:J18 F34:K37" name="Rango5_3"/>
    <protectedRange sqref="F28:G28 I28:J28 F58:G58 I58:J58 I63:J63 F63:G63 F33:G33 I33:J33 F38:G38 I38:J38 F43:G43 I43:J43 F48:G48 I48:J48 F53:G53 I53:J53" name="Rango5_3_1"/>
    <protectedRange sqref="F22:G22 I22:J22" name="Rango5_3_4"/>
  </protectedRanges>
  <dataConsolidate/>
  <mergeCells count="36">
    <mergeCell ref="C59:D63"/>
    <mergeCell ref="L59:P63"/>
    <mergeCell ref="C34:D38"/>
    <mergeCell ref="L34:P38"/>
    <mergeCell ref="C39:D43"/>
    <mergeCell ref="L39:P43"/>
    <mergeCell ref="C44:D48"/>
    <mergeCell ref="L44:P48"/>
    <mergeCell ref="C49:D53"/>
    <mergeCell ref="L23:P23"/>
    <mergeCell ref="C24:D28"/>
    <mergeCell ref="L24:P28"/>
    <mergeCell ref="C54:D58"/>
    <mergeCell ref="L54:P58"/>
    <mergeCell ref="L49:P53"/>
    <mergeCell ref="B2:C8"/>
    <mergeCell ref="D2:M8"/>
    <mergeCell ref="C10:D10"/>
    <mergeCell ref="F10:H10"/>
    <mergeCell ref="K10:L10"/>
    <mergeCell ref="C12:D12"/>
    <mergeCell ref="F12:H12"/>
    <mergeCell ref="J12:M12"/>
    <mergeCell ref="C29:D33"/>
    <mergeCell ref="L29:P33"/>
    <mergeCell ref="B13:M13"/>
    <mergeCell ref="C14:D14"/>
    <mergeCell ref="K14:L14"/>
    <mergeCell ref="B15:M15"/>
    <mergeCell ref="B16:D17"/>
    <mergeCell ref="E16:E17"/>
    <mergeCell ref="F16:H16"/>
    <mergeCell ref="I16:M16"/>
    <mergeCell ref="B18:D22"/>
    <mergeCell ref="B23:B63"/>
    <mergeCell ref="C23:D23"/>
  </mergeCells>
  <conditionalFormatting sqref="F22:G22">
    <cfRule type="cellIs" dxfId="60" priority="37" operator="greaterThan">
      <formula>#REF!</formula>
    </cfRule>
  </conditionalFormatting>
  <conditionalFormatting sqref="F22:G22 F28:G28 I28:J28">
    <cfRule type="cellIs" dxfId="59" priority="36" operator="greaterThan">
      <formula>F21</formula>
    </cfRule>
  </conditionalFormatting>
  <conditionalFormatting sqref="F28:G28">
    <cfRule type="cellIs" dxfId="58" priority="43" operator="greaterThan">
      <formula>#REF!</formula>
    </cfRule>
  </conditionalFormatting>
  <conditionalFormatting sqref="I22:J22">
    <cfRule type="cellIs" dxfId="57" priority="33" operator="greaterThan">
      <formula>#REF!</formula>
    </cfRule>
  </conditionalFormatting>
  <conditionalFormatting sqref="I22:J22">
    <cfRule type="cellIs" dxfId="56" priority="32" operator="greaterThan">
      <formula>I21</formula>
    </cfRule>
  </conditionalFormatting>
  <conditionalFormatting sqref="F58:G58">
    <cfRule type="cellIs" dxfId="55" priority="23" operator="greaterThan">
      <formula>#REF!</formula>
    </cfRule>
  </conditionalFormatting>
  <conditionalFormatting sqref="F58:G58">
    <cfRule type="cellIs" dxfId="54" priority="22" operator="greaterThan">
      <formula>F57</formula>
    </cfRule>
  </conditionalFormatting>
  <conditionalFormatting sqref="F63:G63">
    <cfRule type="cellIs" dxfId="53" priority="17" operator="greaterThan">
      <formula>#REF!</formula>
    </cfRule>
  </conditionalFormatting>
  <conditionalFormatting sqref="F63:G63">
    <cfRule type="cellIs" dxfId="52" priority="16" operator="greaterThan">
      <formula>F62</formula>
    </cfRule>
  </conditionalFormatting>
  <conditionalFormatting sqref="I58:J58">
    <cfRule type="cellIs" dxfId="51" priority="21" operator="greaterThan">
      <formula>#REF!</formula>
    </cfRule>
  </conditionalFormatting>
  <conditionalFormatting sqref="I58:J58">
    <cfRule type="cellIs" dxfId="50" priority="20" operator="greaterThan">
      <formula>I57</formula>
    </cfRule>
  </conditionalFormatting>
  <conditionalFormatting sqref="I28:J28">
    <cfRule type="cellIs" dxfId="49" priority="25" operator="greaterThan">
      <formula>#REF!</formula>
    </cfRule>
  </conditionalFormatting>
  <conditionalFormatting sqref="I63:J63">
    <cfRule type="cellIs" dxfId="48" priority="19" operator="greaterThan">
      <formula>#REF!</formula>
    </cfRule>
  </conditionalFormatting>
  <conditionalFormatting sqref="I63:J63">
    <cfRule type="cellIs" dxfId="47" priority="18" operator="greaterThan">
      <formula>I62</formula>
    </cfRule>
  </conditionalFormatting>
  <conditionalFormatting sqref="F33:G33 I33:J33">
    <cfRule type="cellIs" dxfId="46" priority="14" operator="greaterThan">
      <formula>F32</formula>
    </cfRule>
  </conditionalFormatting>
  <conditionalFormatting sqref="F33:G33">
    <cfRule type="cellIs" dxfId="45" priority="15" operator="greaterThan">
      <formula>#REF!</formula>
    </cfRule>
  </conditionalFormatting>
  <conditionalFormatting sqref="I33:J33">
    <cfRule type="cellIs" dxfId="44" priority="13" operator="greaterThan">
      <formula>#REF!</formula>
    </cfRule>
  </conditionalFormatting>
  <conditionalFormatting sqref="F38:G38 I38:J38">
    <cfRule type="cellIs" dxfId="43" priority="11" operator="greaterThan">
      <formula>F37</formula>
    </cfRule>
  </conditionalFormatting>
  <conditionalFormatting sqref="F38:G38">
    <cfRule type="cellIs" dxfId="42" priority="12" operator="greaterThan">
      <formula>#REF!</formula>
    </cfRule>
  </conditionalFormatting>
  <conditionalFormatting sqref="I38:J38">
    <cfRule type="cellIs" dxfId="41" priority="10" operator="greaterThan">
      <formula>#REF!</formula>
    </cfRule>
  </conditionalFormatting>
  <conditionalFormatting sqref="F43:G43 I43:J43">
    <cfRule type="cellIs" dxfId="40" priority="8" operator="greaterThan">
      <formula>F42</formula>
    </cfRule>
  </conditionalFormatting>
  <conditionalFormatting sqref="F43:G43">
    <cfRule type="cellIs" dxfId="39" priority="9" operator="greaterThan">
      <formula>#REF!</formula>
    </cfRule>
  </conditionalFormatting>
  <conditionalFormatting sqref="I43:J43">
    <cfRule type="cellIs" dxfId="38" priority="7" operator="greaterThan">
      <formula>#REF!</formula>
    </cfRule>
  </conditionalFormatting>
  <conditionalFormatting sqref="F48:G48 I48:J48">
    <cfRule type="cellIs" dxfId="37" priority="5" operator="greaterThan">
      <formula>F47</formula>
    </cfRule>
  </conditionalFormatting>
  <conditionalFormatting sqref="F48:G48">
    <cfRule type="cellIs" dxfId="36" priority="6" operator="greaterThan">
      <formula>#REF!</formula>
    </cfRule>
  </conditionalFormatting>
  <conditionalFormatting sqref="I48:J48">
    <cfRule type="cellIs" dxfId="35" priority="4" operator="greaterThan">
      <formula>#REF!</formula>
    </cfRule>
  </conditionalFormatting>
  <conditionalFormatting sqref="F53:G53 I53:J53">
    <cfRule type="cellIs" dxfId="34" priority="2" operator="greaterThan">
      <formula>F52</formula>
    </cfRule>
  </conditionalFormatting>
  <conditionalFormatting sqref="F53:G53">
    <cfRule type="cellIs" dxfId="33" priority="3" operator="greaterThan">
      <formula>#REF!</formula>
    </cfRule>
  </conditionalFormatting>
  <conditionalFormatting sqref="I53:J53">
    <cfRule type="cellIs" dxfId="32"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18"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19"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0"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1"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2"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44"/>
  <sheetViews>
    <sheetView showGridLines="0" workbookViewId="0"/>
  </sheetViews>
  <sheetFormatPr baseColWidth="10" defaultRowHeight="15" x14ac:dyDescent="0.25"/>
  <cols>
    <col min="1" max="1" width="2.140625" customWidth="1"/>
    <col min="3" max="3" width="35.7109375" customWidth="1"/>
    <col min="4" max="4" width="80.28515625" customWidth="1"/>
  </cols>
  <sheetData>
    <row r="4" spans="2:4" x14ac:dyDescent="0.25">
      <c r="B4" s="161" t="s">
        <v>234</v>
      </c>
      <c r="C4" s="161" t="s">
        <v>232</v>
      </c>
      <c r="D4" s="161" t="s">
        <v>233</v>
      </c>
    </row>
    <row r="5" spans="2:4" ht="30" x14ac:dyDescent="0.25">
      <c r="B5" s="153">
        <v>1094</v>
      </c>
      <c r="C5" s="154" t="s">
        <v>192</v>
      </c>
      <c r="D5" s="151" t="s">
        <v>265</v>
      </c>
    </row>
    <row r="6" spans="2:4" x14ac:dyDescent="0.25">
      <c r="B6" s="155"/>
      <c r="C6" s="156"/>
      <c r="D6" s="151" t="s">
        <v>266</v>
      </c>
    </row>
    <row r="7" spans="2:4" ht="30" x14ac:dyDescent="0.25">
      <c r="B7" s="155"/>
      <c r="C7" s="156"/>
      <c r="D7" s="151" t="s">
        <v>267</v>
      </c>
    </row>
    <row r="8" spans="2:4" x14ac:dyDescent="0.25">
      <c r="B8" s="155"/>
      <c r="C8" s="156"/>
      <c r="D8" s="151" t="s">
        <v>268</v>
      </c>
    </row>
    <row r="9" spans="2:4" ht="30" x14ac:dyDescent="0.25">
      <c r="B9" s="155"/>
      <c r="C9" s="156"/>
      <c r="D9" s="151" t="s">
        <v>269</v>
      </c>
    </row>
    <row r="10" spans="2:4" x14ac:dyDescent="0.25">
      <c r="B10" s="155"/>
      <c r="C10" s="156"/>
      <c r="D10" s="151" t="s">
        <v>270</v>
      </c>
    </row>
    <row r="11" spans="2:4" ht="30" x14ac:dyDescent="0.25">
      <c r="B11" s="155"/>
      <c r="C11" s="156"/>
      <c r="D11" s="151" t="s">
        <v>271</v>
      </c>
    </row>
    <row r="12" spans="2:4" ht="30" x14ac:dyDescent="0.25">
      <c r="B12" s="155"/>
      <c r="C12" s="156"/>
      <c r="D12" s="151" t="s">
        <v>272</v>
      </c>
    </row>
    <row r="13" spans="2:4" ht="30" x14ac:dyDescent="0.25">
      <c r="B13" s="157"/>
      <c r="C13" s="158"/>
      <c r="D13" s="151" t="s">
        <v>273</v>
      </c>
    </row>
    <row r="14" spans="2:4" ht="60" x14ac:dyDescent="0.25">
      <c r="B14" s="153">
        <v>1120</v>
      </c>
      <c r="C14" s="154" t="s">
        <v>205</v>
      </c>
      <c r="D14" s="151" t="s">
        <v>200</v>
      </c>
    </row>
    <row r="15" spans="2:4" ht="60" x14ac:dyDescent="0.25">
      <c r="B15" s="153">
        <v>1128</v>
      </c>
      <c r="C15" s="154" t="s">
        <v>208</v>
      </c>
      <c r="D15" s="151" t="s">
        <v>252</v>
      </c>
    </row>
    <row r="16" spans="2:4" x14ac:dyDescent="0.25">
      <c r="B16" s="155"/>
      <c r="C16" s="156"/>
      <c r="D16" s="151" t="s">
        <v>253</v>
      </c>
    </row>
    <row r="17" spans="2:4" ht="30" x14ac:dyDescent="0.25">
      <c r="B17" s="155"/>
      <c r="C17" s="156"/>
      <c r="D17" s="152" t="s">
        <v>254</v>
      </c>
    </row>
    <row r="18" spans="2:4" ht="45" x14ac:dyDescent="0.25">
      <c r="B18" s="153">
        <v>1129</v>
      </c>
      <c r="C18" s="154" t="s">
        <v>220</v>
      </c>
      <c r="D18" s="151" t="s">
        <v>255</v>
      </c>
    </row>
    <row r="19" spans="2:4" ht="30" x14ac:dyDescent="0.25">
      <c r="B19" s="155"/>
      <c r="C19" s="156"/>
      <c r="D19" s="151" t="s">
        <v>256</v>
      </c>
    </row>
    <row r="20" spans="2:4" x14ac:dyDescent="0.25">
      <c r="B20" s="155"/>
      <c r="C20" s="156"/>
      <c r="D20" s="151" t="s">
        <v>257</v>
      </c>
    </row>
    <row r="21" spans="2:4" x14ac:dyDescent="0.25">
      <c r="B21" s="155"/>
      <c r="C21" s="156"/>
      <c r="D21" s="151" t="s">
        <v>258</v>
      </c>
    </row>
    <row r="22" spans="2:4" ht="30" x14ac:dyDescent="0.25">
      <c r="B22" s="155"/>
      <c r="C22" s="156"/>
      <c r="D22" s="151" t="s">
        <v>259</v>
      </c>
    </row>
    <row r="23" spans="2:4" ht="30" x14ac:dyDescent="0.25">
      <c r="B23" s="155"/>
      <c r="C23" s="156"/>
      <c r="D23" s="151" t="s">
        <v>260</v>
      </c>
    </row>
    <row r="24" spans="2:4" ht="30" x14ac:dyDescent="0.25">
      <c r="B24" s="155"/>
      <c r="C24" s="156"/>
      <c r="D24" s="151" t="s">
        <v>261</v>
      </c>
    </row>
    <row r="25" spans="2:4" ht="30" x14ac:dyDescent="0.25">
      <c r="B25" s="155"/>
      <c r="C25" s="156"/>
      <c r="D25" s="151" t="s">
        <v>262</v>
      </c>
    </row>
    <row r="26" spans="2:4" ht="30" x14ac:dyDescent="0.25">
      <c r="B26" s="155"/>
      <c r="C26" s="156"/>
      <c r="D26" s="151" t="s">
        <v>263</v>
      </c>
    </row>
    <row r="27" spans="2:4" x14ac:dyDescent="0.25">
      <c r="B27" s="155"/>
      <c r="C27" s="156"/>
      <c r="D27" s="152" t="s">
        <v>264</v>
      </c>
    </row>
    <row r="28" spans="2:4" ht="30" x14ac:dyDescent="0.25">
      <c r="B28" s="153">
        <v>1131</v>
      </c>
      <c r="C28" s="154" t="s">
        <v>223</v>
      </c>
      <c r="D28" s="151" t="s">
        <v>235</v>
      </c>
    </row>
    <row r="29" spans="2:4" x14ac:dyDescent="0.25">
      <c r="B29" s="155"/>
      <c r="C29" s="159"/>
      <c r="D29" s="151" t="s">
        <v>236</v>
      </c>
    </row>
    <row r="30" spans="2:4" ht="30" x14ac:dyDescent="0.25">
      <c r="B30" s="155"/>
      <c r="C30" s="159"/>
      <c r="D30" s="151" t="s">
        <v>237</v>
      </c>
    </row>
    <row r="31" spans="2:4" ht="30" x14ac:dyDescent="0.25">
      <c r="B31" s="155"/>
      <c r="C31" s="159"/>
      <c r="D31" s="151" t="s">
        <v>238</v>
      </c>
    </row>
    <row r="32" spans="2:4" x14ac:dyDescent="0.25">
      <c r="B32" s="155"/>
      <c r="C32" s="159"/>
      <c r="D32" s="151" t="s">
        <v>239</v>
      </c>
    </row>
    <row r="33" spans="2:4" ht="30" x14ac:dyDescent="0.25">
      <c r="B33" s="155"/>
      <c r="C33" s="159"/>
      <c r="D33" s="151" t="s">
        <v>240</v>
      </c>
    </row>
    <row r="34" spans="2:4" x14ac:dyDescent="0.25">
      <c r="B34" s="155"/>
      <c r="C34" s="159"/>
      <c r="D34" s="151" t="s">
        <v>241</v>
      </c>
    </row>
    <row r="35" spans="2:4" x14ac:dyDescent="0.25">
      <c r="B35" s="155"/>
      <c r="C35" s="159"/>
      <c r="D35" s="151" t="s">
        <v>242</v>
      </c>
    </row>
    <row r="36" spans="2:4" x14ac:dyDescent="0.25">
      <c r="B36" s="155"/>
      <c r="C36" s="159"/>
      <c r="D36" s="151" t="s">
        <v>243</v>
      </c>
    </row>
    <row r="37" spans="2:4" x14ac:dyDescent="0.25">
      <c r="B37" s="155"/>
      <c r="C37" s="159"/>
      <c r="D37" s="151" t="s">
        <v>244</v>
      </c>
    </row>
    <row r="38" spans="2:4" ht="30" x14ac:dyDescent="0.25">
      <c r="B38" s="155"/>
      <c r="C38" s="159"/>
      <c r="D38" s="151" t="s">
        <v>245</v>
      </c>
    </row>
    <row r="39" spans="2:4" ht="30" x14ac:dyDescent="0.25">
      <c r="B39" s="155"/>
      <c r="C39" s="159"/>
      <c r="D39" s="151" t="s">
        <v>246</v>
      </c>
    </row>
    <row r="40" spans="2:4" x14ac:dyDescent="0.25">
      <c r="B40" s="155"/>
      <c r="C40" s="159"/>
      <c r="D40" s="151" t="s">
        <v>247</v>
      </c>
    </row>
    <row r="41" spans="2:4" x14ac:dyDescent="0.25">
      <c r="B41" s="155"/>
      <c r="C41" s="159"/>
      <c r="D41" s="151" t="s">
        <v>248</v>
      </c>
    </row>
    <row r="42" spans="2:4" x14ac:dyDescent="0.25">
      <c r="B42" s="155"/>
      <c r="C42" s="159"/>
      <c r="D42" s="151" t="s">
        <v>249</v>
      </c>
    </row>
    <row r="43" spans="2:4" ht="30" x14ac:dyDescent="0.25">
      <c r="B43" s="155"/>
      <c r="C43" s="159"/>
      <c r="D43" s="151" t="s">
        <v>250</v>
      </c>
    </row>
    <row r="44" spans="2:4" ht="30" x14ac:dyDescent="0.25">
      <c r="B44" s="157"/>
      <c r="C44" s="160"/>
      <c r="D44" s="151" t="s">
        <v>251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8"/>
  <sheetViews>
    <sheetView showGridLines="0" topLeftCell="A11" zoomScale="85" zoomScaleNormal="85" workbookViewId="0">
      <selection activeCell="G11" sqref="G11"/>
    </sheetView>
  </sheetViews>
  <sheetFormatPr baseColWidth="10" defaultRowHeight="15" x14ac:dyDescent="0.25"/>
  <cols>
    <col min="1" max="1" width="2.7109375" customWidth="1"/>
    <col min="2" max="2" width="41.85546875" customWidth="1"/>
    <col min="3" max="3" width="77.5703125" customWidth="1"/>
  </cols>
  <sheetData>
    <row r="1" spans="2:3" ht="15.75" thickBot="1" x14ac:dyDescent="0.3"/>
    <row r="2" spans="2:3" ht="15.75" thickBot="1" x14ac:dyDescent="0.3">
      <c r="B2" s="165" t="s">
        <v>324</v>
      </c>
      <c r="C2" s="166" t="s">
        <v>325</v>
      </c>
    </row>
    <row r="3" spans="2:3" ht="29.25" customHeight="1" x14ac:dyDescent="0.25">
      <c r="B3" s="283" t="s">
        <v>326</v>
      </c>
      <c r="C3" s="283" t="s">
        <v>327</v>
      </c>
    </row>
    <row r="4" spans="2:3" ht="29.25" customHeight="1" thickBot="1" x14ac:dyDescent="0.3">
      <c r="B4" s="285"/>
      <c r="C4" s="285"/>
    </row>
    <row r="5" spans="2:3" ht="22.5" customHeight="1" x14ac:dyDescent="0.25">
      <c r="B5" s="283" t="s">
        <v>328</v>
      </c>
      <c r="C5" s="283" t="s">
        <v>329</v>
      </c>
    </row>
    <row r="6" spans="2:3" ht="22.5" customHeight="1" thickBot="1" x14ac:dyDescent="0.3">
      <c r="B6" s="285"/>
      <c r="C6" s="285"/>
    </row>
    <row r="7" spans="2:3" ht="39" thickBot="1" x14ac:dyDescent="0.3">
      <c r="B7" s="169" t="s">
        <v>330</v>
      </c>
      <c r="C7" s="168" t="s">
        <v>331</v>
      </c>
    </row>
    <row r="8" spans="2:3" s="170" customFormat="1" ht="38.25" customHeight="1" x14ac:dyDescent="0.25">
      <c r="B8" s="171" t="s">
        <v>332</v>
      </c>
      <c r="C8" s="283" t="s">
        <v>339</v>
      </c>
    </row>
    <row r="9" spans="2:3" s="170" customFormat="1" x14ac:dyDescent="0.25">
      <c r="B9" s="171"/>
      <c r="C9" s="284"/>
    </row>
    <row r="10" spans="2:3" s="170" customFormat="1" ht="15.75" thickBot="1" x14ac:dyDescent="0.3">
      <c r="B10" s="172" t="s">
        <v>333</v>
      </c>
      <c r="C10" s="285"/>
    </row>
    <row r="11" spans="2:3" ht="51.75" thickBot="1" x14ac:dyDescent="0.3">
      <c r="B11" s="169" t="s">
        <v>334</v>
      </c>
      <c r="C11" s="168" t="s">
        <v>335</v>
      </c>
    </row>
    <row r="12" spans="2:3" ht="51" customHeight="1" x14ac:dyDescent="0.25">
      <c r="B12" s="283" t="s">
        <v>336</v>
      </c>
      <c r="C12" s="167" t="s">
        <v>337</v>
      </c>
    </row>
    <row r="13" spans="2:3" x14ac:dyDescent="0.25">
      <c r="B13" s="284"/>
      <c r="C13" s="167"/>
    </row>
    <row r="14" spans="2:3" ht="38.25" x14ac:dyDescent="0.25">
      <c r="B14" s="284"/>
      <c r="C14" s="167" t="s">
        <v>338</v>
      </c>
    </row>
    <row r="15" spans="2:3" x14ac:dyDescent="0.25">
      <c r="B15" s="284"/>
      <c r="C15" s="167"/>
    </row>
    <row r="16" spans="2:3" ht="63.75" x14ac:dyDescent="0.25">
      <c r="B16" s="284"/>
      <c r="C16" s="167" t="s">
        <v>340</v>
      </c>
    </row>
    <row r="17" spans="2:3" x14ac:dyDescent="0.25">
      <c r="B17" s="284"/>
      <c r="C17" s="167"/>
    </row>
    <row r="18" spans="2:3" ht="39" thickBot="1" x14ac:dyDescent="0.3">
      <c r="B18" s="285"/>
      <c r="C18" s="168" t="s">
        <v>341</v>
      </c>
    </row>
  </sheetData>
  <mergeCells count="6">
    <mergeCell ref="B12:B18"/>
    <mergeCell ref="B3:B4"/>
    <mergeCell ref="C3:C4"/>
    <mergeCell ref="B5:B6"/>
    <mergeCell ref="C5:C6"/>
    <mergeCell ref="C8:C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showGridLines="0" topLeftCell="J1" zoomScale="40" zoomScaleNormal="40" workbookViewId="0">
      <selection activeCell="S12" sqref="S12"/>
    </sheetView>
  </sheetViews>
  <sheetFormatPr baseColWidth="10" defaultRowHeight="15" x14ac:dyDescent="0.25"/>
  <cols>
    <col min="2" max="2" width="55.42578125" customWidth="1"/>
    <col min="3" max="3" width="38.42578125" customWidth="1"/>
    <col min="4" max="4" width="22.28515625" customWidth="1"/>
    <col min="5" max="5" width="50.140625" customWidth="1"/>
    <col min="6" max="6" width="31.140625" customWidth="1"/>
    <col min="7" max="7" width="33.140625" customWidth="1"/>
    <col min="8" max="8" width="28.28515625" customWidth="1"/>
    <col min="9" max="9" width="27.28515625" customWidth="1"/>
    <col min="10" max="10" width="25.28515625" customWidth="1"/>
    <col min="11" max="13" width="55.140625" customWidth="1"/>
    <col min="14" max="14" width="72" customWidth="1"/>
    <col min="15" max="15" width="26.7109375" customWidth="1"/>
    <col min="16" max="16" width="32.5703125" customWidth="1"/>
    <col min="17" max="17" width="26.7109375" customWidth="1"/>
    <col min="18" max="18" width="74.7109375" customWidth="1"/>
    <col min="19" max="19" width="28.140625" customWidth="1"/>
    <col min="23" max="23" width="30.140625" customWidth="1"/>
  </cols>
  <sheetData>
    <row r="1" spans="2:19" ht="15.75" thickBot="1" x14ac:dyDescent="0.3"/>
    <row r="2" spans="2:19" ht="15" customHeight="1" x14ac:dyDescent="0.25">
      <c r="B2" s="312"/>
      <c r="C2" s="314" t="s">
        <v>140</v>
      </c>
      <c r="D2" s="315"/>
      <c r="E2" s="315"/>
      <c r="F2" s="315"/>
      <c r="G2" s="315"/>
      <c r="H2" s="315"/>
      <c r="I2" s="315"/>
      <c r="J2" s="315"/>
      <c r="K2" s="315"/>
      <c r="L2" s="315"/>
      <c r="M2" s="315"/>
      <c r="N2" s="315"/>
      <c r="O2" s="315"/>
      <c r="P2" s="315"/>
      <c r="Q2" s="315"/>
      <c r="R2" s="315"/>
      <c r="S2" s="316"/>
    </row>
    <row r="3" spans="2:19" ht="15" customHeight="1" x14ac:dyDescent="0.25">
      <c r="B3" s="200"/>
      <c r="C3" s="317"/>
      <c r="D3" s="318"/>
      <c r="E3" s="318"/>
      <c r="F3" s="318"/>
      <c r="G3" s="318"/>
      <c r="H3" s="318"/>
      <c r="I3" s="318"/>
      <c r="J3" s="318"/>
      <c r="K3" s="318"/>
      <c r="L3" s="318"/>
      <c r="M3" s="318"/>
      <c r="N3" s="318"/>
      <c r="O3" s="318"/>
      <c r="P3" s="318"/>
      <c r="Q3" s="318"/>
      <c r="R3" s="318"/>
      <c r="S3" s="319"/>
    </row>
    <row r="4" spans="2:19" ht="15" customHeight="1" x14ac:dyDescent="0.25">
      <c r="B4" s="200"/>
      <c r="C4" s="317"/>
      <c r="D4" s="318"/>
      <c r="E4" s="318"/>
      <c r="F4" s="318"/>
      <c r="G4" s="318"/>
      <c r="H4" s="318"/>
      <c r="I4" s="318"/>
      <c r="J4" s="318"/>
      <c r="K4" s="318"/>
      <c r="L4" s="318"/>
      <c r="M4" s="318"/>
      <c r="N4" s="318"/>
      <c r="O4" s="318"/>
      <c r="P4" s="318"/>
      <c r="Q4" s="318"/>
      <c r="R4" s="318"/>
      <c r="S4" s="319"/>
    </row>
    <row r="5" spans="2:19" ht="15" customHeight="1" x14ac:dyDescent="0.25">
      <c r="B5" s="200"/>
      <c r="C5" s="317"/>
      <c r="D5" s="318"/>
      <c r="E5" s="318"/>
      <c r="F5" s="318"/>
      <c r="G5" s="318"/>
      <c r="H5" s="318"/>
      <c r="I5" s="318"/>
      <c r="J5" s="318"/>
      <c r="K5" s="318"/>
      <c r="L5" s="318"/>
      <c r="M5" s="318"/>
      <c r="N5" s="318"/>
      <c r="O5" s="318"/>
      <c r="P5" s="318"/>
      <c r="Q5" s="318"/>
      <c r="R5" s="318"/>
      <c r="S5" s="319"/>
    </row>
    <row r="6" spans="2:19" ht="15" customHeight="1" x14ac:dyDescent="0.25">
      <c r="B6" s="200"/>
      <c r="C6" s="317"/>
      <c r="D6" s="318"/>
      <c r="E6" s="318"/>
      <c r="F6" s="318"/>
      <c r="G6" s="318"/>
      <c r="H6" s="318"/>
      <c r="I6" s="318"/>
      <c r="J6" s="318"/>
      <c r="K6" s="318"/>
      <c r="L6" s="318"/>
      <c r="M6" s="318"/>
      <c r="N6" s="318"/>
      <c r="O6" s="318"/>
      <c r="P6" s="318"/>
      <c r="Q6" s="318"/>
      <c r="R6" s="318"/>
      <c r="S6" s="319"/>
    </row>
    <row r="7" spans="2:19" ht="15" customHeight="1" x14ac:dyDescent="0.25">
      <c r="B7" s="200"/>
      <c r="C7" s="317"/>
      <c r="D7" s="318"/>
      <c r="E7" s="318"/>
      <c r="F7" s="318"/>
      <c r="G7" s="318"/>
      <c r="H7" s="318"/>
      <c r="I7" s="318"/>
      <c r="J7" s="318"/>
      <c r="K7" s="318"/>
      <c r="L7" s="318"/>
      <c r="M7" s="318"/>
      <c r="N7" s="318"/>
      <c r="O7" s="318"/>
      <c r="P7" s="318"/>
      <c r="Q7" s="318"/>
      <c r="R7" s="318"/>
      <c r="S7" s="319"/>
    </row>
    <row r="8" spans="2:19" ht="15" customHeight="1" thickBot="1" x14ac:dyDescent="0.3">
      <c r="B8" s="313"/>
      <c r="C8" s="320"/>
      <c r="D8" s="321"/>
      <c r="E8" s="321"/>
      <c r="F8" s="321"/>
      <c r="G8" s="321"/>
      <c r="H8" s="321"/>
      <c r="I8" s="321"/>
      <c r="J8" s="321"/>
      <c r="K8" s="321"/>
      <c r="L8" s="321"/>
      <c r="M8" s="321"/>
      <c r="N8" s="321"/>
      <c r="O8" s="321"/>
      <c r="P8" s="321"/>
      <c r="Q8" s="321"/>
      <c r="R8" s="321"/>
      <c r="S8" s="322"/>
    </row>
    <row r="10" spans="2:19" ht="39.950000000000003" customHeight="1" x14ac:dyDescent="0.25">
      <c r="B10" s="87" t="s">
        <v>1</v>
      </c>
      <c r="C10" s="323" t="s">
        <v>99</v>
      </c>
      <c r="D10" s="324"/>
      <c r="E10" s="324"/>
      <c r="F10" s="324"/>
      <c r="G10" s="325"/>
      <c r="H10" s="88" t="s">
        <v>2</v>
      </c>
      <c r="I10" s="324" t="s">
        <v>100</v>
      </c>
      <c r="J10" s="324"/>
      <c r="K10" s="325"/>
      <c r="L10" s="326" t="s">
        <v>3</v>
      </c>
      <c r="M10" s="327"/>
      <c r="N10" s="89">
        <v>2017</v>
      </c>
      <c r="O10" s="328" t="s">
        <v>4</v>
      </c>
      <c r="P10" s="329"/>
      <c r="Q10" s="330" t="s">
        <v>98</v>
      </c>
      <c r="R10" s="331"/>
      <c r="S10" s="332"/>
    </row>
    <row r="12" spans="2:19" ht="69" customHeight="1" x14ac:dyDescent="0.25">
      <c r="B12" s="90" t="s">
        <v>141</v>
      </c>
      <c r="C12" s="90" t="s">
        <v>13</v>
      </c>
      <c r="D12" s="301" t="s">
        <v>142</v>
      </c>
      <c r="E12" s="302"/>
      <c r="F12" s="303" t="s">
        <v>143</v>
      </c>
      <c r="G12" s="304"/>
      <c r="H12" s="304"/>
      <c r="I12" s="304"/>
      <c r="J12" s="305"/>
      <c r="K12" s="306" t="s">
        <v>144</v>
      </c>
      <c r="L12" s="307"/>
      <c r="M12" s="308"/>
      <c r="N12" s="91" t="s">
        <v>145</v>
      </c>
      <c r="O12" s="309" t="s">
        <v>146</v>
      </c>
      <c r="P12" s="310"/>
      <c r="Q12" s="311"/>
      <c r="R12" s="92" t="s">
        <v>145</v>
      </c>
      <c r="S12" s="93" t="s">
        <v>147</v>
      </c>
    </row>
    <row r="13" spans="2:19" ht="305.25" customHeight="1" x14ac:dyDescent="0.25">
      <c r="B13" s="286" t="s">
        <v>298</v>
      </c>
      <c r="C13" s="288" t="s">
        <v>299</v>
      </c>
      <c r="D13" s="290" t="s">
        <v>299</v>
      </c>
      <c r="E13" s="291"/>
      <c r="F13" s="290" t="s">
        <v>299</v>
      </c>
      <c r="G13" s="294"/>
      <c r="H13" s="294"/>
      <c r="I13" s="294"/>
      <c r="J13" s="291"/>
      <c r="K13" s="296" t="s">
        <v>304</v>
      </c>
      <c r="L13" s="297"/>
      <c r="M13" s="298"/>
      <c r="N13" s="94" t="s">
        <v>160</v>
      </c>
      <c r="O13" s="359" t="s">
        <v>342</v>
      </c>
      <c r="P13" s="294"/>
      <c r="Q13" s="294"/>
      <c r="R13" s="291"/>
      <c r="S13" s="299" t="s">
        <v>149</v>
      </c>
    </row>
    <row r="14" spans="2:19" ht="132" customHeight="1" x14ac:dyDescent="0.25">
      <c r="B14" s="287"/>
      <c r="C14" s="289"/>
      <c r="D14" s="292"/>
      <c r="E14" s="293"/>
      <c r="F14" s="292"/>
      <c r="G14" s="295"/>
      <c r="H14" s="295"/>
      <c r="I14" s="295"/>
      <c r="J14" s="293"/>
      <c r="K14" s="296" t="s">
        <v>305</v>
      </c>
      <c r="L14" s="297"/>
      <c r="M14" s="298"/>
      <c r="N14" s="94" t="s">
        <v>148</v>
      </c>
      <c r="O14" s="360"/>
      <c r="P14" s="295"/>
      <c r="Q14" s="295"/>
      <c r="R14" s="293"/>
      <c r="S14" s="300"/>
    </row>
    <row r="15" spans="2:19" ht="327.75" customHeight="1" x14ac:dyDescent="0.25">
      <c r="B15" s="287"/>
      <c r="C15" s="289"/>
      <c r="D15" s="292"/>
      <c r="E15" s="293"/>
      <c r="F15" s="292"/>
      <c r="G15" s="295"/>
      <c r="H15" s="295"/>
      <c r="I15" s="295"/>
      <c r="J15" s="293"/>
      <c r="K15" s="296" t="s">
        <v>306</v>
      </c>
      <c r="L15" s="297"/>
      <c r="M15" s="298"/>
      <c r="N15" s="94" t="s">
        <v>185</v>
      </c>
      <c r="O15" s="360"/>
      <c r="P15" s="295"/>
      <c r="Q15" s="295"/>
      <c r="R15" s="293"/>
      <c r="S15" s="300"/>
    </row>
    <row r="16" spans="2:19" ht="101.25" customHeight="1" x14ac:dyDescent="0.25">
      <c r="B16" s="287"/>
      <c r="C16" s="289"/>
      <c r="D16" s="292"/>
      <c r="E16" s="293"/>
      <c r="F16" s="292"/>
      <c r="G16" s="295"/>
      <c r="H16" s="295"/>
      <c r="I16" s="295"/>
      <c r="J16" s="293"/>
      <c r="K16" s="296" t="s">
        <v>307</v>
      </c>
      <c r="L16" s="351"/>
      <c r="M16" s="352"/>
      <c r="N16" s="94" t="s">
        <v>181</v>
      </c>
      <c r="O16" s="360"/>
      <c r="P16" s="295"/>
      <c r="Q16" s="295"/>
      <c r="R16" s="293"/>
      <c r="S16" s="300"/>
    </row>
    <row r="17" spans="2:19" ht="95.25" customHeight="1" x14ac:dyDescent="0.25">
      <c r="B17" s="287"/>
      <c r="C17" s="289"/>
      <c r="D17" s="292"/>
      <c r="E17" s="293"/>
      <c r="F17" s="292"/>
      <c r="G17" s="295"/>
      <c r="H17" s="295"/>
      <c r="I17" s="295"/>
      <c r="J17" s="293"/>
      <c r="K17" s="353" t="s">
        <v>308</v>
      </c>
      <c r="L17" s="354"/>
      <c r="M17" s="364"/>
      <c r="N17" s="94" t="s">
        <v>173</v>
      </c>
      <c r="O17" s="361"/>
      <c r="P17" s="362"/>
      <c r="Q17" s="362"/>
      <c r="R17" s="363"/>
      <c r="S17" s="300"/>
    </row>
    <row r="18" spans="2:19" ht="25.5" customHeight="1" x14ac:dyDescent="0.25">
      <c r="B18" s="95"/>
      <c r="C18" s="95"/>
      <c r="D18" s="96"/>
      <c r="E18" s="96"/>
      <c r="F18" s="96"/>
      <c r="G18" s="96"/>
      <c r="H18" s="96"/>
      <c r="I18" s="96"/>
      <c r="J18" s="96"/>
      <c r="K18" s="97"/>
      <c r="L18" s="97"/>
      <c r="M18" s="97"/>
      <c r="N18" s="98"/>
      <c r="O18" s="99"/>
      <c r="P18" s="99"/>
      <c r="Q18" s="99"/>
      <c r="R18" s="98"/>
      <c r="S18" s="98"/>
    </row>
    <row r="19" spans="2:19" ht="46.5" x14ac:dyDescent="0.25">
      <c r="B19" s="162" t="s">
        <v>141</v>
      </c>
      <c r="C19" s="162" t="s">
        <v>13</v>
      </c>
      <c r="D19" s="301" t="s">
        <v>142</v>
      </c>
      <c r="E19" s="302"/>
      <c r="F19" s="303" t="s">
        <v>143</v>
      </c>
      <c r="G19" s="304"/>
      <c r="H19" s="304"/>
      <c r="I19" s="304"/>
      <c r="J19" s="305"/>
      <c r="K19" s="306" t="s">
        <v>144</v>
      </c>
      <c r="L19" s="307"/>
      <c r="M19" s="308"/>
      <c r="N19" s="91" t="s">
        <v>145</v>
      </c>
      <c r="O19" s="309" t="s">
        <v>146</v>
      </c>
      <c r="P19" s="310"/>
      <c r="Q19" s="311"/>
      <c r="R19" s="163" t="s">
        <v>145</v>
      </c>
      <c r="S19" s="93" t="s">
        <v>147</v>
      </c>
    </row>
    <row r="20" spans="2:19" ht="153" customHeight="1" x14ac:dyDescent="0.25">
      <c r="B20" s="286" t="s">
        <v>298</v>
      </c>
      <c r="C20" s="288" t="s">
        <v>300</v>
      </c>
      <c r="D20" s="290" t="s">
        <v>300</v>
      </c>
      <c r="E20" s="291"/>
      <c r="F20" s="290" t="s">
        <v>300</v>
      </c>
      <c r="G20" s="294"/>
      <c r="H20" s="294"/>
      <c r="I20" s="294"/>
      <c r="J20" s="291"/>
      <c r="K20" s="296" t="s">
        <v>309</v>
      </c>
      <c r="L20" s="297"/>
      <c r="M20" s="298"/>
      <c r="N20" s="94" t="s">
        <v>148</v>
      </c>
      <c r="O20" s="359" t="s">
        <v>342</v>
      </c>
      <c r="P20" s="294"/>
      <c r="Q20" s="294"/>
      <c r="R20" s="291"/>
      <c r="S20" s="299" t="s">
        <v>149</v>
      </c>
    </row>
    <row r="21" spans="2:19" ht="165.75" customHeight="1" x14ac:dyDescent="0.25">
      <c r="B21" s="333"/>
      <c r="C21" s="334"/>
      <c r="D21" s="335"/>
      <c r="E21" s="293"/>
      <c r="F21" s="335"/>
      <c r="G21" s="295"/>
      <c r="H21" s="295"/>
      <c r="I21" s="295"/>
      <c r="J21" s="293"/>
      <c r="K21" s="296" t="s">
        <v>310</v>
      </c>
      <c r="L21" s="297"/>
      <c r="M21" s="298"/>
      <c r="N21" s="94" t="s">
        <v>160</v>
      </c>
      <c r="O21" s="360"/>
      <c r="P21" s="295"/>
      <c r="Q21" s="295"/>
      <c r="R21" s="293"/>
      <c r="S21" s="300"/>
    </row>
    <row r="22" spans="2:19" ht="165.75" customHeight="1" x14ac:dyDescent="0.25">
      <c r="B22" s="333"/>
      <c r="C22" s="334"/>
      <c r="D22" s="335"/>
      <c r="E22" s="293"/>
      <c r="F22" s="335"/>
      <c r="G22" s="295"/>
      <c r="H22" s="295"/>
      <c r="I22" s="295"/>
      <c r="J22" s="293"/>
      <c r="K22" s="353" t="s">
        <v>311</v>
      </c>
      <c r="L22" s="354"/>
      <c r="M22" s="364"/>
      <c r="N22" s="94" t="s">
        <v>185</v>
      </c>
      <c r="O22" s="361"/>
      <c r="P22" s="362"/>
      <c r="Q22" s="362"/>
      <c r="R22" s="363"/>
      <c r="S22" s="300"/>
    </row>
    <row r="23" spans="2:19" ht="25.5" customHeight="1" x14ac:dyDescent="0.25">
      <c r="B23" s="95"/>
      <c r="C23" s="95"/>
      <c r="D23" s="96"/>
      <c r="E23" s="96"/>
      <c r="F23" s="96"/>
      <c r="G23" s="96"/>
      <c r="H23" s="96"/>
      <c r="I23" s="96"/>
      <c r="J23" s="96"/>
      <c r="K23" s="97"/>
      <c r="L23" s="97"/>
      <c r="M23" s="97"/>
      <c r="N23" s="98"/>
      <c r="O23" s="99"/>
      <c r="P23" s="99"/>
      <c r="Q23" s="99"/>
      <c r="R23" s="98"/>
      <c r="S23" s="98"/>
    </row>
    <row r="24" spans="2:19" ht="46.5" x14ac:dyDescent="0.25">
      <c r="B24" s="162" t="s">
        <v>141</v>
      </c>
      <c r="C24" s="162" t="s">
        <v>13</v>
      </c>
      <c r="D24" s="301" t="s">
        <v>142</v>
      </c>
      <c r="E24" s="302"/>
      <c r="F24" s="303" t="s">
        <v>143</v>
      </c>
      <c r="G24" s="304"/>
      <c r="H24" s="304"/>
      <c r="I24" s="304"/>
      <c r="J24" s="305"/>
      <c r="K24" s="306" t="s">
        <v>144</v>
      </c>
      <c r="L24" s="307"/>
      <c r="M24" s="308"/>
      <c r="N24" s="91" t="s">
        <v>145</v>
      </c>
      <c r="O24" s="309" t="s">
        <v>146</v>
      </c>
      <c r="P24" s="310"/>
      <c r="Q24" s="311"/>
      <c r="R24" s="163" t="s">
        <v>145</v>
      </c>
      <c r="S24" s="93" t="s">
        <v>147</v>
      </c>
    </row>
    <row r="25" spans="2:19" ht="98.25" customHeight="1" x14ac:dyDescent="0.25">
      <c r="B25" s="286" t="s">
        <v>298</v>
      </c>
      <c r="C25" s="288" t="s">
        <v>301</v>
      </c>
      <c r="D25" s="290" t="s">
        <v>301</v>
      </c>
      <c r="E25" s="291"/>
      <c r="F25" s="290" t="s">
        <v>301</v>
      </c>
      <c r="G25" s="294"/>
      <c r="H25" s="294"/>
      <c r="I25" s="294"/>
      <c r="J25" s="291"/>
      <c r="K25" s="296" t="s">
        <v>312</v>
      </c>
      <c r="L25" s="297"/>
      <c r="M25" s="298"/>
      <c r="N25" s="94" t="s">
        <v>185</v>
      </c>
      <c r="O25" s="359" t="s">
        <v>342</v>
      </c>
      <c r="P25" s="294"/>
      <c r="Q25" s="294"/>
      <c r="R25" s="291"/>
      <c r="S25" s="299" t="s">
        <v>149</v>
      </c>
    </row>
    <row r="26" spans="2:19" ht="65.25" customHeight="1" x14ac:dyDescent="0.25">
      <c r="B26" s="333"/>
      <c r="C26" s="334"/>
      <c r="D26" s="335"/>
      <c r="E26" s="293"/>
      <c r="F26" s="335"/>
      <c r="G26" s="295"/>
      <c r="H26" s="295"/>
      <c r="I26" s="295"/>
      <c r="J26" s="293"/>
      <c r="K26" s="296" t="s">
        <v>314</v>
      </c>
      <c r="L26" s="351"/>
      <c r="M26" s="352"/>
      <c r="N26" s="94" t="s">
        <v>160</v>
      </c>
      <c r="O26" s="360"/>
      <c r="P26" s="295"/>
      <c r="Q26" s="295"/>
      <c r="R26" s="293"/>
      <c r="S26" s="300"/>
    </row>
    <row r="27" spans="2:19" ht="65.25" customHeight="1" x14ac:dyDescent="0.25">
      <c r="B27" s="333"/>
      <c r="C27" s="334"/>
      <c r="D27" s="335"/>
      <c r="E27" s="293"/>
      <c r="F27" s="335"/>
      <c r="G27" s="295"/>
      <c r="H27" s="295"/>
      <c r="I27" s="295"/>
      <c r="J27" s="293"/>
      <c r="K27" s="353" t="s">
        <v>313</v>
      </c>
      <c r="L27" s="354"/>
      <c r="M27" s="364"/>
      <c r="N27" s="94" t="s">
        <v>148</v>
      </c>
      <c r="O27" s="361"/>
      <c r="P27" s="362"/>
      <c r="Q27" s="362"/>
      <c r="R27" s="363"/>
      <c r="S27" s="300"/>
    </row>
    <row r="28" spans="2:19" ht="25.5" customHeight="1" x14ac:dyDescent="0.25">
      <c r="B28" s="95"/>
      <c r="C28" s="95"/>
      <c r="D28" s="96"/>
      <c r="E28" s="96"/>
      <c r="F28" s="96"/>
      <c r="G28" s="96"/>
      <c r="H28" s="96"/>
      <c r="I28" s="96"/>
      <c r="J28" s="96"/>
      <c r="K28" s="97"/>
      <c r="L28" s="97"/>
      <c r="M28" s="97"/>
      <c r="N28" s="98"/>
      <c r="O28" s="99"/>
      <c r="P28" s="99"/>
      <c r="Q28" s="99"/>
      <c r="R28" s="98"/>
      <c r="S28" s="98"/>
    </row>
    <row r="29" spans="2:19" ht="46.5" x14ac:dyDescent="0.25">
      <c r="B29" s="162" t="s">
        <v>141</v>
      </c>
      <c r="C29" s="162" t="s">
        <v>13</v>
      </c>
      <c r="D29" s="301" t="s">
        <v>142</v>
      </c>
      <c r="E29" s="302"/>
      <c r="F29" s="303" t="s">
        <v>143</v>
      </c>
      <c r="G29" s="304"/>
      <c r="H29" s="304"/>
      <c r="I29" s="304"/>
      <c r="J29" s="305"/>
      <c r="K29" s="306" t="s">
        <v>144</v>
      </c>
      <c r="L29" s="307"/>
      <c r="M29" s="308"/>
      <c r="N29" s="91" t="s">
        <v>145</v>
      </c>
      <c r="O29" s="309" t="s">
        <v>146</v>
      </c>
      <c r="P29" s="310"/>
      <c r="Q29" s="311"/>
      <c r="R29" s="163" t="s">
        <v>145</v>
      </c>
      <c r="S29" s="93" t="s">
        <v>147</v>
      </c>
    </row>
    <row r="30" spans="2:19" ht="115.5" customHeight="1" x14ac:dyDescent="0.25">
      <c r="B30" s="286" t="s">
        <v>298</v>
      </c>
      <c r="C30" s="288" t="s">
        <v>302</v>
      </c>
      <c r="D30" s="290" t="s">
        <v>302</v>
      </c>
      <c r="E30" s="291"/>
      <c r="F30" s="290" t="s">
        <v>302</v>
      </c>
      <c r="G30" s="294"/>
      <c r="H30" s="294"/>
      <c r="I30" s="294"/>
      <c r="J30" s="291"/>
      <c r="K30" s="296" t="s">
        <v>315</v>
      </c>
      <c r="L30" s="351"/>
      <c r="M30" s="352"/>
      <c r="N30" s="94" t="s">
        <v>160</v>
      </c>
      <c r="O30" s="359" t="s">
        <v>342</v>
      </c>
      <c r="P30" s="294"/>
      <c r="Q30" s="294"/>
      <c r="R30" s="291"/>
      <c r="S30" s="299" t="s">
        <v>149</v>
      </c>
    </row>
    <row r="31" spans="2:19" ht="209.25" customHeight="1" x14ac:dyDescent="0.25">
      <c r="B31" s="333"/>
      <c r="C31" s="334"/>
      <c r="D31" s="335"/>
      <c r="E31" s="293"/>
      <c r="F31" s="335"/>
      <c r="G31" s="295"/>
      <c r="H31" s="295"/>
      <c r="I31" s="295"/>
      <c r="J31" s="293"/>
      <c r="K31" s="296" t="s">
        <v>316</v>
      </c>
      <c r="L31" s="351"/>
      <c r="M31" s="352"/>
      <c r="N31" s="94" t="s">
        <v>175</v>
      </c>
      <c r="O31" s="360"/>
      <c r="P31" s="295"/>
      <c r="Q31" s="295"/>
      <c r="R31" s="293"/>
      <c r="S31" s="300"/>
    </row>
    <row r="32" spans="2:19" ht="173.25" customHeight="1" x14ac:dyDescent="0.25">
      <c r="B32" s="333"/>
      <c r="C32" s="334"/>
      <c r="D32" s="335"/>
      <c r="E32" s="293"/>
      <c r="F32" s="335"/>
      <c r="G32" s="295"/>
      <c r="H32" s="295"/>
      <c r="I32" s="295"/>
      <c r="J32" s="293"/>
      <c r="K32" s="353" t="s">
        <v>317</v>
      </c>
      <c r="L32" s="354"/>
      <c r="M32" s="355"/>
      <c r="N32" s="94" t="s">
        <v>185</v>
      </c>
      <c r="O32" s="360"/>
      <c r="P32" s="295"/>
      <c r="Q32" s="295"/>
      <c r="R32" s="293"/>
      <c r="S32" s="300"/>
    </row>
    <row r="33" spans="1:19" ht="194.25" customHeight="1" x14ac:dyDescent="0.25">
      <c r="B33" s="333"/>
      <c r="C33" s="334"/>
      <c r="D33" s="335"/>
      <c r="E33" s="293"/>
      <c r="F33" s="335"/>
      <c r="G33" s="295"/>
      <c r="H33" s="295"/>
      <c r="I33" s="295"/>
      <c r="J33" s="293"/>
      <c r="K33" s="356" t="s">
        <v>318</v>
      </c>
      <c r="L33" s="357"/>
      <c r="M33" s="358"/>
      <c r="N33" s="94" t="s">
        <v>173</v>
      </c>
      <c r="O33" s="360"/>
      <c r="P33" s="295"/>
      <c r="Q33" s="295"/>
      <c r="R33" s="293"/>
      <c r="S33" s="300"/>
    </row>
    <row r="34" spans="1:19" ht="194.25" customHeight="1" x14ac:dyDescent="0.25">
      <c r="B34" s="333"/>
      <c r="C34" s="334"/>
      <c r="D34" s="335"/>
      <c r="E34" s="293"/>
      <c r="F34" s="335"/>
      <c r="G34" s="295"/>
      <c r="H34" s="295"/>
      <c r="I34" s="295"/>
      <c r="J34" s="293"/>
      <c r="K34" s="356" t="s">
        <v>319</v>
      </c>
      <c r="L34" s="357"/>
      <c r="M34" s="358"/>
      <c r="N34" s="94" t="s">
        <v>148</v>
      </c>
      <c r="O34" s="361"/>
      <c r="P34" s="362"/>
      <c r="Q34" s="362"/>
      <c r="R34" s="363"/>
      <c r="S34" s="300"/>
    </row>
    <row r="35" spans="1:19" ht="25.5" customHeight="1" x14ac:dyDescent="0.25">
      <c r="B35" s="95"/>
      <c r="C35" s="95"/>
      <c r="D35" s="96"/>
      <c r="E35" s="96"/>
      <c r="F35" s="96"/>
      <c r="G35" s="96"/>
      <c r="H35" s="96"/>
      <c r="I35" s="96"/>
      <c r="J35" s="96"/>
      <c r="K35" s="97"/>
      <c r="L35" s="97"/>
      <c r="M35" s="97"/>
      <c r="N35" s="98"/>
      <c r="O35" s="99"/>
      <c r="P35" s="99"/>
      <c r="Q35" s="99"/>
      <c r="R35" s="98"/>
      <c r="S35" s="98"/>
    </row>
    <row r="36" spans="1:19" ht="46.5" x14ac:dyDescent="0.25">
      <c r="B36" s="162" t="s">
        <v>141</v>
      </c>
      <c r="C36" s="162" t="s">
        <v>13</v>
      </c>
      <c r="D36" s="301" t="s">
        <v>142</v>
      </c>
      <c r="E36" s="302"/>
      <c r="F36" s="303" t="s">
        <v>143</v>
      </c>
      <c r="G36" s="304"/>
      <c r="H36" s="304"/>
      <c r="I36" s="304"/>
      <c r="J36" s="305"/>
      <c r="K36" s="306" t="s">
        <v>144</v>
      </c>
      <c r="L36" s="307"/>
      <c r="M36" s="308"/>
      <c r="N36" s="91" t="s">
        <v>145</v>
      </c>
      <c r="O36" s="309" t="s">
        <v>146</v>
      </c>
      <c r="P36" s="310"/>
      <c r="Q36" s="311"/>
      <c r="R36" s="163" t="s">
        <v>145</v>
      </c>
      <c r="S36" s="93" t="s">
        <v>147</v>
      </c>
    </row>
    <row r="37" spans="1:19" ht="250.5" customHeight="1" x14ac:dyDescent="0.25">
      <c r="B37" s="286" t="s">
        <v>298</v>
      </c>
      <c r="C37" s="288" t="s">
        <v>303</v>
      </c>
      <c r="D37" s="290" t="s">
        <v>303</v>
      </c>
      <c r="E37" s="291"/>
      <c r="F37" s="290" t="s">
        <v>303</v>
      </c>
      <c r="G37" s="294"/>
      <c r="H37" s="294"/>
      <c r="I37" s="294"/>
      <c r="J37" s="291"/>
      <c r="K37" s="296" t="s">
        <v>320</v>
      </c>
      <c r="L37" s="351"/>
      <c r="M37" s="352"/>
      <c r="N37" s="94" t="s">
        <v>148</v>
      </c>
      <c r="O37" s="359" t="s">
        <v>342</v>
      </c>
      <c r="P37" s="294"/>
      <c r="Q37" s="294"/>
      <c r="R37" s="291"/>
      <c r="S37" s="299" t="s">
        <v>149</v>
      </c>
    </row>
    <row r="38" spans="1:19" ht="185.25" customHeight="1" x14ac:dyDescent="0.25">
      <c r="B38" s="333"/>
      <c r="C38" s="334"/>
      <c r="D38" s="335"/>
      <c r="E38" s="293"/>
      <c r="F38" s="335"/>
      <c r="G38" s="295"/>
      <c r="H38" s="295"/>
      <c r="I38" s="295"/>
      <c r="J38" s="293"/>
      <c r="K38" s="296" t="s">
        <v>321</v>
      </c>
      <c r="L38" s="351"/>
      <c r="M38" s="352"/>
      <c r="N38" s="94" t="s">
        <v>185</v>
      </c>
      <c r="O38" s="360"/>
      <c r="P38" s="295"/>
      <c r="Q38" s="295"/>
      <c r="R38" s="293"/>
      <c r="S38" s="300"/>
    </row>
    <row r="39" spans="1:19" ht="106.5" customHeight="1" x14ac:dyDescent="0.25">
      <c r="B39" s="333"/>
      <c r="C39" s="334"/>
      <c r="D39" s="335"/>
      <c r="E39" s="293"/>
      <c r="F39" s="335"/>
      <c r="G39" s="295"/>
      <c r="H39" s="295"/>
      <c r="I39" s="295"/>
      <c r="J39" s="293"/>
      <c r="K39" s="353" t="s">
        <v>322</v>
      </c>
      <c r="L39" s="354"/>
      <c r="M39" s="355"/>
      <c r="N39" s="94" t="s">
        <v>160</v>
      </c>
      <c r="O39" s="360"/>
      <c r="P39" s="295"/>
      <c r="Q39" s="295"/>
      <c r="R39" s="293"/>
      <c r="S39" s="300"/>
    </row>
    <row r="40" spans="1:19" ht="122.25" customHeight="1" x14ac:dyDescent="0.25">
      <c r="B40" s="333"/>
      <c r="C40" s="334"/>
      <c r="D40" s="335"/>
      <c r="E40" s="293"/>
      <c r="F40" s="335"/>
      <c r="G40" s="295"/>
      <c r="H40" s="295"/>
      <c r="I40" s="295"/>
      <c r="J40" s="293"/>
      <c r="K40" s="353" t="s">
        <v>323</v>
      </c>
      <c r="L40" s="354"/>
      <c r="M40" s="355"/>
      <c r="N40" s="94" t="s">
        <v>173</v>
      </c>
      <c r="O40" s="361"/>
      <c r="P40" s="362"/>
      <c r="Q40" s="362"/>
      <c r="R40" s="363"/>
      <c r="S40" s="300"/>
    </row>
    <row r="41" spans="1:19" ht="25.5" customHeight="1" x14ac:dyDescent="0.25">
      <c r="B41" s="95"/>
      <c r="C41" s="95"/>
      <c r="D41" s="96"/>
      <c r="E41" s="96"/>
      <c r="F41" s="96"/>
      <c r="G41" s="96"/>
      <c r="H41" s="96"/>
      <c r="I41" s="96"/>
      <c r="J41" s="96"/>
      <c r="K41" s="97"/>
      <c r="L41" s="97"/>
      <c r="M41" s="97"/>
      <c r="N41" s="98"/>
      <c r="O41" s="99"/>
      <c r="P41" s="99"/>
      <c r="Q41" s="99"/>
      <c r="R41" s="98"/>
      <c r="S41" s="98"/>
    </row>
    <row r="42" spans="1:19" ht="25.5" customHeight="1" x14ac:dyDescent="0.25">
      <c r="B42" s="95"/>
      <c r="C42" s="95"/>
      <c r="D42" s="96"/>
      <c r="E42" s="96"/>
      <c r="F42" s="96"/>
      <c r="G42" s="96"/>
      <c r="H42" s="96"/>
      <c r="I42" s="96"/>
      <c r="J42" s="96"/>
      <c r="K42" s="97"/>
      <c r="L42" s="97"/>
      <c r="M42" s="97"/>
      <c r="N42" s="98"/>
      <c r="O42" s="99"/>
      <c r="P42" s="99"/>
      <c r="Q42" s="99"/>
      <c r="R42" s="98"/>
      <c r="S42" s="98"/>
    </row>
    <row r="43" spans="1:19" ht="124.5" customHeight="1" x14ac:dyDescent="0.25">
      <c r="A43" s="100"/>
      <c r="B43" s="342" t="s">
        <v>150</v>
      </c>
      <c r="C43" s="343"/>
      <c r="D43" s="342" t="s">
        <v>151</v>
      </c>
      <c r="E43" s="343"/>
      <c r="F43" s="344"/>
      <c r="G43" s="345" t="s">
        <v>152</v>
      </c>
      <c r="H43" s="346"/>
      <c r="I43" s="346"/>
      <c r="J43" s="347"/>
      <c r="K43" s="342" t="s">
        <v>153</v>
      </c>
      <c r="L43" s="343"/>
      <c r="M43" s="343"/>
      <c r="N43" s="101" t="s">
        <v>154</v>
      </c>
      <c r="O43" s="348" t="s">
        <v>155</v>
      </c>
      <c r="P43" s="349"/>
      <c r="Q43" s="348" t="s">
        <v>156</v>
      </c>
      <c r="R43" s="350"/>
      <c r="S43" s="350"/>
    </row>
    <row r="44" spans="1:19" ht="62.25" customHeight="1" x14ac:dyDescent="0.25">
      <c r="B44" s="336"/>
      <c r="C44" s="337"/>
      <c r="D44" s="336"/>
      <c r="E44" s="337"/>
      <c r="F44" s="338"/>
      <c r="G44" s="336"/>
      <c r="H44" s="337"/>
      <c r="I44" s="337"/>
      <c r="J44" s="338"/>
      <c r="K44" s="102"/>
      <c r="L44" s="103"/>
      <c r="M44" s="103"/>
      <c r="N44" s="104"/>
      <c r="O44" s="339"/>
      <c r="P44" s="340"/>
      <c r="Q44" s="339"/>
      <c r="R44" s="340"/>
      <c r="S44" s="341"/>
    </row>
    <row r="45" spans="1:19" x14ac:dyDescent="0.25">
      <c r="D45" s="105"/>
    </row>
    <row r="46" spans="1:19" x14ac:dyDescent="0.25">
      <c r="B46" s="106"/>
    </row>
    <row r="47" spans="1:19" x14ac:dyDescent="0.25">
      <c r="B47" s="106"/>
    </row>
    <row r="48" spans="1:19" x14ac:dyDescent="0.25">
      <c r="B48" s="106"/>
    </row>
    <row r="49" spans="2:17" x14ac:dyDescent="0.25">
      <c r="B49" s="106"/>
    </row>
    <row r="60" spans="2:17" x14ac:dyDescent="0.25">
      <c r="I60" s="107"/>
      <c r="J60" s="107"/>
      <c r="K60" s="107"/>
      <c r="L60" s="107"/>
      <c r="M60" s="107"/>
      <c r="N60" s="107"/>
      <c r="O60" s="107"/>
      <c r="P60" s="107"/>
      <c r="Q60" s="107"/>
    </row>
    <row r="61" spans="2:17" x14ac:dyDescent="0.25">
      <c r="I61" s="107"/>
      <c r="J61" s="107"/>
      <c r="K61" s="107"/>
      <c r="L61" s="107"/>
      <c r="M61" s="107"/>
      <c r="N61" s="107"/>
      <c r="O61" s="107"/>
      <c r="P61" s="107"/>
      <c r="Q61" s="107"/>
    </row>
    <row r="62" spans="2:17" ht="46.5" customHeight="1" x14ac:dyDescent="0.25"/>
  </sheetData>
  <protectedRanges>
    <protectedRange sqref="N10" name="Rango1"/>
    <protectedRange sqref="Q10" name="Rango2"/>
  </protectedRanges>
  <dataConsolidate/>
  <mergeCells count="88">
    <mergeCell ref="B37:B40"/>
    <mergeCell ref="C37:C40"/>
    <mergeCell ref="D37:E40"/>
    <mergeCell ref="F37:J40"/>
    <mergeCell ref="K37:M37"/>
    <mergeCell ref="K38:M38"/>
    <mergeCell ref="K39:M39"/>
    <mergeCell ref="K40:M40"/>
    <mergeCell ref="B30:B34"/>
    <mergeCell ref="C30:C34"/>
    <mergeCell ref="D30:E34"/>
    <mergeCell ref="F30:J34"/>
    <mergeCell ref="K30:M30"/>
    <mergeCell ref="K31:M31"/>
    <mergeCell ref="K32:M32"/>
    <mergeCell ref="K34:M34"/>
    <mergeCell ref="K33:M33"/>
    <mergeCell ref="B20:B22"/>
    <mergeCell ref="C20:C22"/>
    <mergeCell ref="D20:E22"/>
    <mergeCell ref="F20:J22"/>
    <mergeCell ref="K20:M20"/>
    <mergeCell ref="K21:M21"/>
    <mergeCell ref="K22:M22"/>
    <mergeCell ref="Q43:S43"/>
    <mergeCell ref="D24:E24"/>
    <mergeCell ref="F24:J24"/>
    <mergeCell ref="D19:E19"/>
    <mergeCell ref="F19:J19"/>
    <mergeCell ref="K19:M19"/>
    <mergeCell ref="O19:Q19"/>
    <mergeCell ref="D29:E29"/>
    <mergeCell ref="F29:J29"/>
    <mergeCell ref="K29:M29"/>
    <mergeCell ref="O29:Q29"/>
    <mergeCell ref="D36:E36"/>
    <mergeCell ref="F36:J36"/>
    <mergeCell ref="K36:M36"/>
    <mergeCell ref="O36:Q36"/>
    <mergeCell ref="O37:R40"/>
    <mergeCell ref="B43:C43"/>
    <mergeCell ref="D43:F43"/>
    <mergeCell ref="G43:J43"/>
    <mergeCell ref="K43:M43"/>
    <mergeCell ref="O43:P43"/>
    <mergeCell ref="B44:C44"/>
    <mergeCell ref="D44:F44"/>
    <mergeCell ref="G44:J44"/>
    <mergeCell ref="O44:P44"/>
    <mergeCell ref="Q44:S44"/>
    <mergeCell ref="B25:B27"/>
    <mergeCell ref="C25:C27"/>
    <mergeCell ref="D25:E27"/>
    <mergeCell ref="F25:J27"/>
    <mergeCell ref="K25:M25"/>
    <mergeCell ref="K26:M26"/>
    <mergeCell ref="K27:M27"/>
    <mergeCell ref="B2:B8"/>
    <mergeCell ref="C2:S8"/>
    <mergeCell ref="C10:G10"/>
    <mergeCell ref="I10:K10"/>
    <mergeCell ref="L10:M10"/>
    <mergeCell ref="O10:P10"/>
    <mergeCell ref="Q10:S10"/>
    <mergeCell ref="S37:S40"/>
    <mergeCell ref="D12:E12"/>
    <mergeCell ref="F12:J12"/>
    <mergeCell ref="K12:M12"/>
    <mergeCell ref="O12:Q12"/>
    <mergeCell ref="S13:S17"/>
    <mergeCell ref="S20:S22"/>
    <mergeCell ref="S25:S27"/>
    <mergeCell ref="S30:S34"/>
    <mergeCell ref="K17:M17"/>
    <mergeCell ref="O30:R34"/>
    <mergeCell ref="O25:R27"/>
    <mergeCell ref="O20:R22"/>
    <mergeCell ref="O13:R17"/>
    <mergeCell ref="K24:M24"/>
    <mergeCell ref="O24:Q24"/>
    <mergeCell ref="B13:B17"/>
    <mergeCell ref="C13:C17"/>
    <mergeCell ref="D13:E17"/>
    <mergeCell ref="F13:J17"/>
    <mergeCell ref="K13:M13"/>
    <mergeCell ref="K14:M14"/>
    <mergeCell ref="K15:M15"/>
    <mergeCell ref="K16:M16"/>
  </mergeCells>
  <dataValidations count="2">
    <dataValidation type="list" allowBlank="1" showInputMessage="1" showErrorMessage="1" sqref="B9:F9 H9:J9 A11:C11 N11:S11 I11:K11 K28 K35 K18 K23 K41:K42 A18:A42">
      <formula1>#REF!</formula1>
    </dataValidation>
    <dataValidation type="list" allowBlank="1" showInputMessage="1" showErrorMessage="1" sqref="N10">
      <formula1>"2016,2017,2018,2019,2020"</formula1>
    </dataValidation>
  </dataValidations>
  <hyperlinks>
    <hyperlink ref="B13:B17" location="'Meta Producto'!A1" display="'Meta Producto'!A1"/>
    <hyperlink ref="B20:B22" location="'Meta Producto'!A1" display="'Meta Producto'!A1"/>
    <hyperlink ref="B25:B27" location="'Meta Producto'!A1" display="'Meta Producto'!A1"/>
    <hyperlink ref="B30:B34" location="'Meta Producto'!A1" display="'Meta Producto'!A1"/>
    <hyperlink ref="B37:B40" location="'Meta Producto'!A1" display="'Meta Producto'!A1"/>
    <hyperlink ref="C13:C17" location="'1094'!A1" display="'1094'!A1"/>
    <hyperlink ref="C20:C22" location="'1120'!A1" display="'1120'!A1"/>
    <hyperlink ref="C25:C27" location="'1128'!A1" display="'1128'!A1"/>
    <hyperlink ref="C30:C34" location="'1129'!A1" display="'1129'!A1"/>
    <hyperlink ref="C37:C40" location="'1131'!A1" display="'1131'!A1"/>
    <hyperlink ref="D13:E17" location="'1094'!A1" display="'1094'!A1"/>
    <hyperlink ref="F13:J17" location="'1094'!A1" display="'1094'!A1"/>
    <hyperlink ref="D20:E22" location="'1120'!A1" display="'1120'!A1"/>
    <hyperlink ref="F20:J22" location="'1120'!A1" display="'1120'!A1"/>
    <hyperlink ref="D25:E27" location="'1128'!A1" display="'1128'!A1"/>
    <hyperlink ref="F25:J27" location="'1128'!A1" display="'1128'!A1"/>
    <hyperlink ref="D30:E34" location="'1129'!A1" display="'1129'!A1"/>
    <hyperlink ref="F30:J34" location="'1129'!A1" display="'1129'!A1"/>
    <hyperlink ref="D37:E40" location="'1131'!A1" display="'1131'!A1"/>
    <hyperlink ref="F37:J40" location="'1131'!A1" display="'1131'!A1"/>
    <hyperlink ref="O13:R17" location="Recomendaciones!A1" display="Recomendaciones!A1"/>
    <hyperlink ref="O20:R22" location="Recomendaciones!A1" display="Recomendaciones!A1"/>
    <hyperlink ref="O25:R27" location="Recomendaciones!A1" display="Recomendaciones!A1"/>
    <hyperlink ref="O30:R34" location="Recomendaciones!A1" display="Recomendaciones!A1"/>
    <hyperlink ref="O37:R40" location="Recomendaciones!A1" display="Recomendaciones!A1"/>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'G:\SED OCI 28.09.2017\[SED EJEMPLO 28.09.2017.xlsx]OBSERVACIONES Y RECOMENDACIONES'!#REF!</xm:f>
          </x14:formula1>
          <xm:sqref>S18 S23 S28 S35 S41:S42</xm:sqref>
        </x14:dataValidation>
        <x14:dataValidation type="list" allowBlank="1" showInputMessage="1" showErrorMessage="1">
          <x14:formula1>
            <xm:f>'C:\Users\mpgomez\Documents\CONTROL INTERNO 2017\Diseño Metodología Informe PDD\METODOLOGIA\DOCUMENTOS FINALES METDOLOGIA\[EJEMPLO SED.xlsx]ESTRUCTURA '!#REF!</xm:f>
          </x14:formula1>
          <xm:sqref>D44:J44</xm:sqref>
        </x14:dataValidation>
        <x14:dataValidation type="list" allowBlank="1" showInputMessage="1" showErrorMessage="1">
          <x14:formula1>
            <xm:f>'ESTRUCTURA '!$I$2:$I$3</xm:f>
          </x14:formula1>
          <xm:sqref>S13:S17 S20:S22 S25:S27 S30 S37</xm:sqref>
        </x14:dataValidation>
        <x14:dataValidation type="list" allowBlank="1" showInputMessage="1" showErrorMessage="1">
          <x14:formula1>
            <xm:f>'ESTRUCTURA '!$K$2:$K$4</xm:f>
          </x14:formula1>
          <xm:sqref>O44:P44</xm:sqref>
        </x14:dataValidation>
        <x14:dataValidation type="list" allowBlank="1" showInputMessage="1" showErrorMessage="1">
          <x14:formula1>
            <xm:f>'ESTRUCTURA '!$B$2:$B$46</xm:f>
          </x14:formula1>
          <xm:sqref>C10:G10</xm:sqref>
        </x14:dataValidation>
        <x14:dataValidation type="list" allowBlank="1" showInputMessage="1" showErrorMessage="1">
          <x14:formula1>
            <xm:f>'ESTRUCTURA '!$C$2:$C$16</xm:f>
          </x14:formula1>
          <xm:sqref>I10:K10</xm:sqref>
        </x14:dataValidation>
        <x14:dataValidation type="list" allowBlank="1" showInputMessage="1" showErrorMessage="1">
          <x14:formula1>
            <xm:f>'ESTRUCTURA '!$D$2:$D$5</xm:f>
          </x14:formula1>
          <xm:sqref>Q10:S10</xm:sqref>
        </x14:dataValidation>
        <x14:dataValidation type="list" allowBlank="1" showInputMessage="1" showErrorMessage="1">
          <x14:formula1>
            <xm:f>'ESTRUCTURA '!$G$2:$G$13</xm:f>
          </x14:formula1>
          <xm:sqref>N30:N34 N13:N17 N25:N27 N20:N22 N37:N40</xm:sqref>
        </x14:dataValidation>
        <x14:dataValidation type="list" allowBlank="1" showInputMessage="1" showErrorMessage="1">
          <x14:formula1>
            <xm:f>'ESTRUCTURA '!$J$2:$J$3</xm:f>
          </x14:formula1>
          <xm:sqref>B44:C44 N44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M107"/>
  <sheetViews>
    <sheetView showGridLines="0" view="pageBreakPreview" zoomScale="40" zoomScaleNormal="55" zoomScaleSheetLayoutView="40" zoomScalePageLayoutView="25" workbookViewId="0">
      <pane ySplit="15" topLeftCell="A34" activePane="bottomLeft" state="frozen"/>
      <selection activeCell="B18" sqref="B18:D22"/>
      <selection pane="bottomLeft" activeCell="B18" sqref="B18:D22"/>
    </sheetView>
  </sheetViews>
  <sheetFormatPr baseColWidth="10" defaultRowHeight="15" x14ac:dyDescent="0.25"/>
  <cols>
    <col min="2" max="2" width="41.7109375" customWidth="1"/>
    <col min="3" max="3" width="23.28515625" customWidth="1"/>
    <col min="4" max="4" width="49" customWidth="1"/>
    <col min="5" max="5" width="33.140625" customWidth="1"/>
    <col min="6" max="6" width="34.28515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81"/>
      <c r="C2" s="182"/>
      <c r="D2" s="181" t="s">
        <v>0</v>
      </c>
      <c r="E2" s="182"/>
      <c r="F2" s="182"/>
      <c r="G2" s="182"/>
      <c r="H2" s="182"/>
      <c r="I2" s="182"/>
      <c r="J2" s="182"/>
      <c r="K2" s="182"/>
      <c r="L2" s="182"/>
      <c r="M2" s="187"/>
    </row>
    <row r="3" spans="2:13" ht="15" customHeight="1" x14ac:dyDescent="0.25">
      <c r="B3" s="183"/>
      <c r="C3" s="184"/>
      <c r="D3" s="183"/>
      <c r="E3" s="184"/>
      <c r="F3" s="184"/>
      <c r="G3" s="184"/>
      <c r="H3" s="184"/>
      <c r="I3" s="184"/>
      <c r="J3" s="184"/>
      <c r="K3" s="184"/>
      <c r="L3" s="184"/>
      <c r="M3" s="188"/>
    </row>
    <row r="4" spans="2:13" ht="15" customHeight="1" x14ac:dyDescent="0.25">
      <c r="B4" s="183"/>
      <c r="C4" s="184"/>
      <c r="D4" s="183"/>
      <c r="E4" s="184"/>
      <c r="F4" s="184"/>
      <c r="G4" s="184"/>
      <c r="H4" s="184"/>
      <c r="I4" s="184"/>
      <c r="J4" s="184"/>
      <c r="K4" s="184"/>
      <c r="L4" s="184"/>
      <c r="M4" s="188"/>
    </row>
    <row r="5" spans="2:13" ht="15" customHeight="1" x14ac:dyDescent="0.25">
      <c r="B5" s="183"/>
      <c r="C5" s="184"/>
      <c r="D5" s="183"/>
      <c r="E5" s="184"/>
      <c r="F5" s="184"/>
      <c r="G5" s="184"/>
      <c r="H5" s="184"/>
      <c r="I5" s="184"/>
      <c r="J5" s="184"/>
      <c r="K5" s="184"/>
      <c r="L5" s="184"/>
      <c r="M5" s="188"/>
    </row>
    <row r="6" spans="2:13" ht="15" customHeight="1" x14ac:dyDescent="0.25">
      <c r="B6" s="183"/>
      <c r="C6" s="184"/>
      <c r="D6" s="183"/>
      <c r="E6" s="184"/>
      <c r="F6" s="184"/>
      <c r="G6" s="184"/>
      <c r="H6" s="184"/>
      <c r="I6" s="184"/>
      <c r="J6" s="184"/>
      <c r="K6" s="184"/>
      <c r="L6" s="184"/>
      <c r="M6" s="188"/>
    </row>
    <row r="7" spans="2:13" ht="15" customHeight="1" x14ac:dyDescent="0.25">
      <c r="B7" s="183"/>
      <c r="C7" s="184"/>
      <c r="D7" s="183"/>
      <c r="E7" s="184"/>
      <c r="F7" s="184"/>
      <c r="G7" s="184"/>
      <c r="H7" s="184"/>
      <c r="I7" s="184"/>
      <c r="J7" s="184"/>
      <c r="K7" s="184"/>
      <c r="L7" s="184"/>
      <c r="M7" s="188"/>
    </row>
    <row r="8" spans="2:13" ht="15" customHeight="1" thickBot="1" x14ac:dyDescent="0.3">
      <c r="B8" s="185"/>
      <c r="C8" s="186"/>
      <c r="D8" s="185"/>
      <c r="E8" s="186"/>
      <c r="F8" s="186"/>
      <c r="G8" s="186"/>
      <c r="H8" s="186"/>
      <c r="I8" s="186"/>
      <c r="J8" s="186"/>
      <c r="K8" s="186"/>
      <c r="L8" s="186"/>
      <c r="M8" s="189"/>
    </row>
    <row r="9" spans="2:13" ht="15.75" thickBot="1" x14ac:dyDescent="0.3"/>
    <row r="10" spans="2:13" ht="65.25" customHeight="1" thickBot="1" x14ac:dyDescent="0.3">
      <c r="B10" s="1" t="s">
        <v>1</v>
      </c>
      <c r="C10" s="191" t="s">
        <v>138</v>
      </c>
      <c r="D10" s="191"/>
      <c r="E10" s="2" t="s">
        <v>2</v>
      </c>
      <c r="F10" s="191" t="s">
        <v>108</v>
      </c>
      <c r="G10" s="191"/>
      <c r="H10" s="191"/>
      <c r="I10" s="3" t="s">
        <v>3</v>
      </c>
      <c r="J10" s="4">
        <v>2017</v>
      </c>
      <c r="K10" s="192" t="s">
        <v>4</v>
      </c>
      <c r="L10" s="193"/>
      <c r="M10" s="5" t="s">
        <v>103</v>
      </c>
    </row>
    <row r="11" spans="2:13" ht="15.75" thickBot="1" x14ac:dyDescent="0.3"/>
    <row r="12" spans="2:13" ht="102" customHeight="1" thickBot="1" x14ac:dyDescent="0.3">
      <c r="B12" s="16" t="s">
        <v>5</v>
      </c>
      <c r="C12" s="175" t="str">
        <f>VLOOKUP(B12,'[5]ESTRUCTURA DISTRITO'!E1:F8,2,0)</f>
        <v>Gobierno Legítimo, fortalecimiento local y eficiencia</v>
      </c>
      <c r="D12" s="177"/>
      <c r="E12" s="16" t="s">
        <v>6</v>
      </c>
      <c r="F12" s="175" t="s">
        <v>139</v>
      </c>
      <c r="G12" s="176"/>
      <c r="H12" s="177"/>
      <c r="I12" s="16" t="s">
        <v>7</v>
      </c>
      <c r="J12" s="175" t="s">
        <v>137</v>
      </c>
      <c r="K12" s="176"/>
      <c r="L12" s="176"/>
      <c r="M12" s="177"/>
    </row>
    <row r="13" spans="2:13" ht="24" thickBot="1" x14ac:dyDescent="0.3">
      <c r="B13" s="194"/>
      <c r="C13" s="195"/>
      <c r="D13" s="195"/>
      <c r="E13" s="195"/>
      <c r="F13" s="195"/>
      <c r="G13" s="195"/>
      <c r="H13" s="195"/>
      <c r="I13" s="195"/>
      <c r="J13" s="195"/>
      <c r="K13" s="195"/>
      <c r="L13" s="195"/>
      <c r="M13" s="195"/>
    </row>
    <row r="14" spans="2:13" ht="117" thickBot="1" x14ac:dyDescent="0.3">
      <c r="B14" s="16" t="s">
        <v>8</v>
      </c>
      <c r="C14" s="365" t="s">
        <v>136</v>
      </c>
      <c r="D14" s="366"/>
      <c r="E14" s="16" t="s">
        <v>9</v>
      </c>
      <c r="F14" s="54" t="s">
        <v>135</v>
      </c>
      <c r="G14" s="16" t="s">
        <v>10</v>
      </c>
      <c r="H14" s="19">
        <v>0.18</v>
      </c>
      <c r="I14" s="16" t="s">
        <v>11</v>
      </c>
      <c r="J14" s="20">
        <v>42552</v>
      </c>
      <c r="K14" s="198" t="s">
        <v>12</v>
      </c>
      <c r="L14" s="199"/>
      <c r="M14" s="20">
        <v>43830</v>
      </c>
    </row>
    <row r="15" spans="2:13" ht="20.25" customHeight="1" thickBot="1" x14ac:dyDescent="0.3">
      <c r="B15" s="200"/>
      <c r="C15" s="201"/>
      <c r="D15" s="201"/>
      <c r="E15" s="201"/>
      <c r="F15" s="201"/>
      <c r="G15" s="201"/>
      <c r="H15" s="201"/>
      <c r="I15" s="201"/>
      <c r="J15" s="201"/>
      <c r="K15" s="201"/>
      <c r="L15" s="201"/>
      <c r="M15" s="201"/>
    </row>
    <row r="16" spans="2:13" ht="40.5" customHeight="1" thickBot="1" x14ac:dyDescent="0.3">
      <c r="B16" s="202" t="s">
        <v>13</v>
      </c>
      <c r="C16" s="203"/>
      <c r="D16" s="203"/>
      <c r="E16" s="203" t="s">
        <v>14</v>
      </c>
      <c r="F16" s="367" t="s">
        <v>15</v>
      </c>
      <c r="G16" s="210"/>
      <c r="H16" s="368"/>
      <c r="I16" s="369" t="s">
        <v>16</v>
      </c>
      <c r="J16" s="370"/>
      <c r="K16" s="370"/>
      <c r="L16" s="370"/>
      <c r="M16" s="371"/>
    </row>
    <row r="17" spans="2:13" ht="56.25" customHeight="1" thickBot="1" x14ac:dyDescent="0.3">
      <c r="B17" s="205"/>
      <c r="C17" s="206"/>
      <c r="D17" s="206"/>
      <c r="E17" s="206"/>
      <c r="F17" s="55" t="s">
        <v>17</v>
      </c>
      <c r="G17" s="55" t="s">
        <v>18</v>
      </c>
      <c r="H17" s="56" t="s">
        <v>19</v>
      </c>
      <c r="I17" s="57" t="s">
        <v>20</v>
      </c>
      <c r="J17" s="57" t="s">
        <v>21</v>
      </c>
      <c r="K17" s="58" t="s">
        <v>19</v>
      </c>
      <c r="L17" s="57" t="s">
        <v>22</v>
      </c>
      <c r="M17" s="58" t="s">
        <v>19</v>
      </c>
    </row>
    <row r="18" spans="2:13" ht="29.25" customHeight="1" x14ac:dyDescent="0.25">
      <c r="B18" s="372" t="s">
        <v>134</v>
      </c>
      <c r="C18" s="373"/>
      <c r="D18" s="374"/>
      <c r="E18" s="40" t="s">
        <v>23</v>
      </c>
      <c r="F18" s="35">
        <v>3</v>
      </c>
      <c r="G18" s="35">
        <v>3</v>
      </c>
      <c r="H18" s="59">
        <f>G18/$F$22</f>
        <v>0.375</v>
      </c>
      <c r="I18" s="60">
        <v>173777800</v>
      </c>
      <c r="J18" s="60">
        <v>168245551</v>
      </c>
      <c r="K18" s="61">
        <f>J18/$I$22</f>
        <v>0.4103550024390244</v>
      </c>
      <c r="L18" s="60">
        <v>27726347</v>
      </c>
      <c r="M18" s="61">
        <f>L18/$J$22</f>
        <v>0.12401747095615034</v>
      </c>
    </row>
    <row r="19" spans="2:13" ht="25.5" customHeight="1" x14ac:dyDescent="0.25">
      <c r="B19" s="225"/>
      <c r="C19" s="226"/>
      <c r="D19" s="375"/>
      <c r="E19" s="41" t="s">
        <v>24</v>
      </c>
      <c r="F19" s="36">
        <v>3</v>
      </c>
      <c r="G19" s="36">
        <v>1</v>
      </c>
      <c r="H19" s="45">
        <f>G19/$F$22</f>
        <v>0.125</v>
      </c>
      <c r="I19" s="31">
        <v>121661543</v>
      </c>
      <c r="J19" s="31">
        <f>223568073-J18</f>
        <v>55322522</v>
      </c>
      <c r="K19" s="50">
        <f t="shared" ref="K19:K21" si="0">J19/$I$22</f>
        <v>0.13493298048780489</v>
      </c>
      <c r="L19" s="31">
        <f xml:space="preserve"> 92160813-L18</f>
        <v>64434466</v>
      </c>
      <c r="M19" s="50">
        <f t="shared" ref="M19" si="1">L19/$J$22</f>
        <v>0.28820960495553405</v>
      </c>
    </row>
    <row r="20" spans="2:13" ht="25.5" customHeight="1" x14ac:dyDescent="0.25">
      <c r="B20" s="225"/>
      <c r="C20" s="226"/>
      <c r="D20" s="375"/>
      <c r="E20" s="41" t="s">
        <v>25</v>
      </c>
      <c r="F20" s="36">
        <v>1</v>
      </c>
      <c r="G20" s="36"/>
      <c r="H20" s="45">
        <f>G20/$F$22</f>
        <v>0</v>
      </c>
      <c r="I20" s="31">
        <v>45636000</v>
      </c>
      <c r="J20" s="31"/>
      <c r="K20" s="50">
        <f t="shared" si="0"/>
        <v>0</v>
      </c>
      <c r="L20" s="31">
        <v>0</v>
      </c>
      <c r="M20" s="50">
        <f>L20/$J$22</f>
        <v>0</v>
      </c>
    </row>
    <row r="21" spans="2:13" ht="25.5" customHeight="1" x14ac:dyDescent="0.25">
      <c r="B21" s="225"/>
      <c r="C21" s="226"/>
      <c r="D21" s="375"/>
      <c r="E21" s="41" t="s">
        <v>26</v>
      </c>
      <c r="F21" s="36">
        <v>1</v>
      </c>
      <c r="G21" s="36"/>
      <c r="H21" s="45">
        <f>G21/$F$22</f>
        <v>0</v>
      </c>
      <c r="I21" s="31">
        <f>410000000-I20-I19-I18</f>
        <v>68924657</v>
      </c>
      <c r="J21" s="31"/>
      <c r="K21" s="50">
        <f t="shared" si="0"/>
        <v>0</v>
      </c>
      <c r="L21" s="31">
        <v>0</v>
      </c>
      <c r="M21" s="50">
        <f>L21/$J$22</f>
        <v>0</v>
      </c>
    </row>
    <row r="22" spans="2:13" ht="77.25" customHeight="1" thickBot="1" x14ac:dyDescent="0.3">
      <c r="B22" s="376"/>
      <c r="C22" s="377"/>
      <c r="D22" s="378"/>
      <c r="E22" s="42" t="s">
        <v>27</v>
      </c>
      <c r="F22" s="37">
        <f t="shared" ref="F22:L22" si="2">SUM(F18:F21)</f>
        <v>8</v>
      </c>
      <c r="G22" s="37">
        <f t="shared" si="2"/>
        <v>4</v>
      </c>
      <c r="H22" s="62">
        <f>G22/$F$22</f>
        <v>0.5</v>
      </c>
      <c r="I22" s="32">
        <f t="shared" si="2"/>
        <v>410000000</v>
      </c>
      <c r="J22" s="32">
        <f t="shared" si="2"/>
        <v>223568073</v>
      </c>
      <c r="K22" s="63">
        <f>J22/$I$22</f>
        <v>0.54528798292682923</v>
      </c>
      <c r="L22" s="32">
        <f t="shared" si="2"/>
        <v>92160813</v>
      </c>
      <c r="M22" s="63">
        <f>SUM(M18:M21)</f>
        <v>0.41222707591168439</v>
      </c>
    </row>
    <row r="23" spans="2:13" ht="45.75" customHeight="1" thickBot="1" x14ac:dyDescent="0.3">
      <c r="B23" s="379" t="s">
        <v>119</v>
      </c>
      <c r="C23" s="368" t="s">
        <v>29</v>
      </c>
      <c r="D23" s="382"/>
      <c r="E23" s="55" t="s">
        <v>14</v>
      </c>
      <c r="F23" s="55" t="s">
        <v>20</v>
      </c>
      <c r="G23" s="55" t="s">
        <v>30</v>
      </c>
      <c r="H23" s="56" t="s">
        <v>19</v>
      </c>
      <c r="I23" s="382" t="s">
        <v>31</v>
      </c>
      <c r="J23" s="382"/>
      <c r="K23" s="382"/>
      <c r="L23" s="382"/>
      <c r="M23" s="235"/>
    </row>
    <row r="24" spans="2:13" ht="25.5" customHeight="1" x14ac:dyDescent="0.25">
      <c r="B24" s="380"/>
      <c r="C24" s="222" t="s">
        <v>133</v>
      </c>
      <c r="D24" s="224"/>
      <c r="E24" s="38" t="s">
        <v>23</v>
      </c>
      <c r="F24" s="35">
        <v>0</v>
      </c>
      <c r="G24" s="35">
        <v>0</v>
      </c>
      <c r="H24" s="34">
        <f>G24/$F$28</f>
        <v>0</v>
      </c>
      <c r="I24" s="383" t="s">
        <v>124</v>
      </c>
      <c r="J24" s="384"/>
      <c r="K24" s="384"/>
      <c r="L24" s="384"/>
      <c r="M24" s="385"/>
    </row>
    <row r="25" spans="2:13" ht="25.5" customHeight="1" x14ac:dyDescent="0.25">
      <c r="B25" s="380"/>
      <c r="C25" s="225"/>
      <c r="D25" s="227"/>
      <c r="E25" s="39" t="s">
        <v>24</v>
      </c>
      <c r="F25" s="36">
        <v>2</v>
      </c>
      <c r="G25" s="36">
        <v>1</v>
      </c>
      <c r="H25" s="29">
        <f t="shared" ref="H25" si="3">G25/$F$28</f>
        <v>0.1111111111111111</v>
      </c>
      <c r="I25" s="386"/>
      <c r="J25" s="387"/>
      <c r="K25" s="387"/>
      <c r="L25" s="387"/>
      <c r="M25" s="388"/>
    </row>
    <row r="26" spans="2:13" ht="25.5" customHeight="1" x14ac:dyDescent="0.25">
      <c r="B26" s="380"/>
      <c r="C26" s="225"/>
      <c r="D26" s="227"/>
      <c r="E26" s="39" t="s">
        <v>25</v>
      </c>
      <c r="F26" s="36">
        <v>5</v>
      </c>
      <c r="G26" s="36"/>
      <c r="H26" s="29">
        <f>G26/$F$28</f>
        <v>0</v>
      </c>
      <c r="I26" s="386"/>
      <c r="J26" s="387"/>
      <c r="K26" s="387"/>
      <c r="L26" s="387"/>
      <c r="M26" s="388"/>
    </row>
    <row r="27" spans="2:13" ht="25.5" customHeight="1" x14ac:dyDescent="0.25">
      <c r="B27" s="380"/>
      <c r="C27" s="225"/>
      <c r="D27" s="227"/>
      <c r="E27" s="39" t="s">
        <v>26</v>
      </c>
      <c r="F27" s="36">
        <v>2</v>
      </c>
      <c r="G27" s="36"/>
      <c r="H27" s="29">
        <f>G27/$F$28</f>
        <v>0</v>
      </c>
      <c r="I27" s="386"/>
      <c r="J27" s="387"/>
      <c r="K27" s="387"/>
      <c r="L27" s="387"/>
      <c r="M27" s="388"/>
    </row>
    <row r="28" spans="2:13" ht="77.25" customHeight="1" thickBot="1" x14ac:dyDescent="0.3">
      <c r="B28" s="380"/>
      <c r="C28" s="228"/>
      <c r="D28" s="230"/>
      <c r="E28" s="43" t="s">
        <v>27</v>
      </c>
      <c r="F28" s="37">
        <f>SUM(F24:F27)</f>
        <v>9</v>
      </c>
      <c r="G28" s="37">
        <f t="shared" ref="G28" si="4">SUM(G24:G27)</f>
        <v>1</v>
      </c>
      <c r="H28" s="30">
        <f>G28/$F$28</f>
        <v>0.1111111111111111</v>
      </c>
      <c r="I28" s="389"/>
      <c r="J28" s="390"/>
      <c r="K28" s="390"/>
      <c r="L28" s="390"/>
      <c r="M28" s="391"/>
    </row>
    <row r="29" spans="2:13" ht="25.5" customHeight="1" x14ac:dyDescent="0.25">
      <c r="B29" s="380"/>
      <c r="C29" s="222" t="s">
        <v>132</v>
      </c>
      <c r="D29" s="224"/>
      <c r="E29" s="40" t="s">
        <v>23</v>
      </c>
      <c r="F29" s="35">
        <v>0</v>
      </c>
      <c r="G29" s="35">
        <v>0</v>
      </c>
      <c r="H29" s="34">
        <f>G29/$F$33</f>
        <v>0</v>
      </c>
      <c r="I29" s="392" t="s">
        <v>126</v>
      </c>
      <c r="J29" s="393"/>
      <c r="K29" s="393"/>
      <c r="L29" s="393"/>
      <c r="M29" s="394"/>
    </row>
    <row r="30" spans="2:13" ht="25.5" customHeight="1" x14ac:dyDescent="0.25">
      <c r="B30" s="380"/>
      <c r="C30" s="225"/>
      <c r="D30" s="227"/>
      <c r="E30" s="41" t="s">
        <v>24</v>
      </c>
      <c r="F30" s="36">
        <v>3</v>
      </c>
      <c r="G30" s="36">
        <v>3</v>
      </c>
      <c r="H30" s="29">
        <f>G30/$F$33</f>
        <v>0.5</v>
      </c>
      <c r="I30" s="395"/>
      <c r="J30" s="387"/>
      <c r="K30" s="387"/>
      <c r="L30" s="387"/>
      <c r="M30" s="388"/>
    </row>
    <row r="31" spans="2:13" ht="25.5" customHeight="1" x14ac:dyDescent="0.25">
      <c r="B31" s="380"/>
      <c r="C31" s="225"/>
      <c r="D31" s="227"/>
      <c r="E31" s="41" t="s">
        <v>25</v>
      </c>
      <c r="F31" s="36">
        <v>2</v>
      </c>
      <c r="G31" s="36"/>
      <c r="H31" s="29">
        <f t="shared" ref="H31:H33" si="5">G31/$F$33</f>
        <v>0</v>
      </c>
      <c r="I31" s="395"/>
      <c r="J31" s="387"/>
      <c r="K31" s="387"/>
      <c r="L31" s="387"/>
      <c r="M31" s="388"/>
    </row>
    <row r="32" spans="2:13" ht="25.5" customHeight="1" x14ac:dyDescent="0.25">
      <c r="B32" s="380"/>
      <c r="C32" s="225"/>
      <c r="D32" s="227"/>
      <c r="E32" s="41" t="s">
        <v>26</v>
      </c>
      <c r="F32" s="36">
        <v>1</v>
      </c>
      <c r="G32" s="36"/>
      <c r="H32" s="29">
        <f t="shared" si="5"/>
        <v>0</v>
      </c>
      <c r="I32" s="395"/>
      <c r="J32" s="387"/>
      <c r="K32" s="387"/>
      <c r="L32" s="387"/>
      <c r="M32" s="388"/>
    </row>
    <row r="33" spans="2:13" ht="77.25" customHeight="1" thickBot="1" x14ac:dyDescent="0.3">
      <c r="B33" s="380"/>
      <c r="C33" s="228"/>
      <c r="D33" s="230"/>
      <c r="E33" s="42" t="s">
        <v>27</v>
      </c>
      <c r="F33" s="37">
        <f>SUM(F29:F32)</f>
        <v>6</v>
      </c>
      <c r="G33" s="37">
        <f t="shared" ref="G33" si="6">SUM(G29:G32)</f>
        <v>3</v>
      </c>
      <c r="H33" s="30">
        <f t="shared" si="5"/>
        <v>0.5</v>
      </c>
      <c r="I33" s="396"/>
      <c r="J33" s="397"/>
      <c r="K33" s="397"/>
      <c r="L33" s="397"/>
      <c r="M33" s="398"/>
    </row>
    <row r="34" spans="2:13" ht="25.5" customHeight="1" x14ac:dyDescent="0.25">
      <c r="B34" s="380"/>
      <c r="C34" s="399" t="s">
        <v>131</v>
      </c>
      <c r="D34" s="374"/>
      <c r="E34" s="40" t="s">
        <v>23</v>
      </c>
      <c r="F34" s="35">
        <v>0</v>
      </c>
      <c r="G34" s="35">
        <v>0</v>
      </c>
      <c r="H34" s="34">
        <f>G34/$F$38</f>
        <v>0</v>
      </c>
      <c r="I34" s="392" t="s">
        <v>126</v>
      </c>
      <c r="J34" s="393"/>
      <c r="K34" s="393"/>
      <c r="L34" s="393"/>
      <c r="M34" s="394"/>
    </row>
    <row r="35" spans="2:13" ht="25.5" customHeight="1" x14ac:dyDescent="0.25">
      <c r="B35" s="380"/>
      <c r="C35" s="400"/>
      <c r="D35" s="375"/>
      <c r="E35" s="41" t="s">
        <v>24</v>
      </c>
      <c r="F35" s="36">
        <v>1</v>
      </c>
      <c r="G35" s="36">
        <v>0</v>
      </c>
      <c r="H35" s="29">
        <f>G35/$F$38</f>
        <v>0</v>
      </c>
      <c r="I35" s="395"/>
      <c r="J35" s="387"/>
      <c r="K35" s="387"/>
      <c r="L35" s="387"/>
      <c r="M35" s="388"/>
    </row>
    <row r="36" spans="2:13" ht="25.5" customHeight="1" x14ac:dyDescent="0.25">
      <c r="B36" s="380"/>
      <c r="C36" s="400"/>
      <c r="D36" s="375"/>
      <c r="E36" s="41" t="s">
        <v>25</v>
      </c>
      <c r="F36" s="36">
        <v>1</v>
      </c>
      <c r="G36" s="36"/>
      <c r="H36" s="29">
        <f t="shared" ref="H36" si="7">G36/$F$38</f>
        <v>0</v>
      </c>
      <c r="I36" s="395"/>
      <c r="J36" s="387"/>
      <c r="K36" s="387"/>
      <c r="L36" s="387"/>
      <c r="M36" s="388"/>
    </row>
    <row r="37" spans="2:13" ht="25.5" customHeight="1" x14ac:dyDescent="0.25">
      <c r="B37" s="380"/>
      <c r="C37" s="400"/>
      <c r="D37" s="375"/>
      <c r="E37" s="41" t="s">
        <v>26</v>
      </c>
      <c r="F37" s="36">
        <v>0</v>
      </c>
      <c r="G37" s="36"/>
      <c r="H37" s="29">
        <f>G37/$F$38</f>
        <v>0</v>
      </c>
      <c r="I37" s="395"/>
      <c r="J37" s="387"/>
      <c r="K37" s="387"/>
      <c r="L37" s="387"/>
      <c r="M37" s="388"/>
    </row>
    <row r="38" spans="2:13" ht="77.25" customHeight="1" thickBot="1" x14ac:dyDescent="0.3">
      <c r="B38" s="381"/>
      <c r="C38" s="401"/>
      <c r="D38" s="402"/>
      <c r="E38" s="42" t="s">
        <v>27</v>
      </c>
      <c r="F38" s="37">
        <f>SUM(F34:F37)</f>
        <v>2</v>
      </c>
      <c r="G38" s="37">
        <f t="shared" ref="G38" si="8">SUM(G34:G37)</f>
        <v>0</v>
      </c>
      <c r="H38" s="30">
        <f>G38/$F$38</f>
        <v>0</v>
      </c>
      <c r="I38" s="396"/>
      <c r="J38" s="397"/>
      <c r="K38" s="397"/>
      <c r="L38" s="397"/>
      <c r="M38" s="398"/>
    </row>
    <row r="39" spans="2:13" ht="40.5" customHeight="1" thickBot="1" x14ac:dyDescent="0.3">
      <c r="B39" s="202" t="s">
        <v>13</v>
      </c>
      <c r="C39" s="203"/>
      <c r="D39" s="204"/>
      <c r="E39" s="208" t="s">
        <v>14</v>
      </c>
      <c r="F39" s="208" t="s">
        <v>17</v>
      </c>
      <c r="G39" s="421" t="s">
        <v>18</v>
      </c>
      <c r="H39" s="423" t="s">
        <v>19</v>
      </c>
      <c r="I39" s="425" t="s">
        <v>16</v>
      </c>
      <c r="J39" s="426"/>
      <c r="K39" s="203"/>
      <c r="L39" s="427"/>
      <c r="M39" s="403" t="s">
        <v>19</v>
      </c>
    </row>
    <row r="40" spans="2:13" ht="56.25" customHeight="1" thickBot="1" x14ac:dyDescent="0.3">
      <c r="B40" s="205"/>
      <c r="C40" s="206"/>
      <c r="D40" s="207"/>
      <c r="E40" s="209"/>
      <c r="F40" s="209"/>
      <c r="G40" s="422"/>
      <c r="H40" s="424"/>
      <c r="I40" s="23" t="s">
        <v>20</v>
      </c>
      <c r="J40" s="23" t="s">
        <v>21</v>
      </c>
      <c r="K40" s="64" t="s">
        <v>19</v>
      </c>
      <c r="L40" s="23" t="s">
        <v>22</v>
      </c>
      <c r="M40" s="404"/>
    </row>
    <row r="41" spans="2:13" ht="29.25" customHeight="1" x14ac:dyDescent="0.25">
      <c r="B41" s="222" t="s">
        <v>130</v>
      </c>
      <c r="C41" s="223"/>
      <c r="D41" s="224"/>
      <c r="E41" s="40" t="s">
        <v>23</v>
      </c>
      <c r="F41" s="35">
        <v>23</v>
      </c>
      <c r="G41" s="35">
        <v>22</v>
      </c>
      <c r="H41" s="65">
        <f>G41/$F$45</f>
        <v>0.66666666666666663</v>
      </c>
      <c r="I41" s="60">
        <v>1011945349</v>
      </c>
      <c r="J41" s="60">
        <v>932322291</v>
      </c>
      <c r="K41" s="61">
        <f>J41/$I$45</f>
        <v>0.61663756009212733</v>
      </c>
      <c r="L41" s="60">
        <f>J41*0.1</f>
        <v>93232229.100000009</v>
      </c>
      <c r="M41" s="34">
        <f>L41/$J$45</f>
        <v>0.1</v>
      </c>
    </row>
    <row r="42" spans="2:13" ht="25.5" customHeight="1" x14ac:dyDescent="0.25">
      <c r="B42" s="225"/>
      <c r="C42" s="226"/>
      <c r="D42" s="227"/>
      <c r="E42" s="41" t="s">
        <v>24</v>
      </c>
      <c r="F42" s="36">
        <v>0</v>
      </c>
      <c r="G42" s="36">
        <v>1</v>
      </c>
      <c r="H42" s="29">
        <f t="shared" ref="H42:H45" si="9">G42/$F$45</f>
        <v>3.0303030303030304E-2</v>
      </c>
      <c r="I42" s="31">
        <v>0</v>
      </c>
      <c r="J42" s="31">
        <v>0</v>
      </c>
      <c r="K42" s="50">
        <f t="shared" ref="K42:K45" si="10">J42/$I$45</f>
        <v>0</v>
      </c>
      <c r="L42" s="31">
        <f>L41</f>
        <v>93232229.100000009</v>
      </c>
      <c r="M42" s="29">
        <f t="shared" ref="M42:M45" si="11">L42/$J$45</f>
        <v>0.1</v>
      </c>
    </row>
    <row r="43" spans="2:13" ht="25.5" customHeight="1" x14ac:dyDescent="0.25">
      <c r="B43" s="225"/>
      <c r="C43" s="226"/>
      <c r="D43" s="227"/>
      <c r="E43" s="41" t="s">
        <v>25</v>
      </c>
      <c r="F43" s="36">
        <v>10</v>
      </c>
      <c r="G43" s="36"/>
      <c r="H43" s="29">
        <f t="shared" si="9"/>
        <v>0</v>
      </c>
      <c r="I43" s="31">
        <f>50000000*10</f>
        <v>500000000</v>
      </c>
      <c r="J43" s="31"/>
      <c r="K43" s="50">
        <f t="shared" si="10"/>
        <v>0</v>
      </c>
      <c r="L43" s="31">
        <v>0</v>
      </c>
      <c r="M43" s="29">
        <f t="shared" si="11"/>
        <v>0</v>
      </c>
    </row>
    <row r="44" spans="2:13" ht="25.5" customHeight="1" x14ac:dyDescent="0.25">
      <c r="B44" s="225"/>
      <c r="C44" s="226"/>
      <c r="D44" s="227"/>
      <c r="E44" s="41" t="s">
        <v>26</v>
      </c>
      <c r="F44" s="36">
        <v>0</v>
      </c>
      <c r="G44" s="36"/>
      <c r="H44" s="29">
        <f t="shared" si="9"/>
        <v>0</v>
      </c>
      <c r="I44" s="31">
        <v>0</v>
      </c>
      <c r="J44" s="31"/>
      <c r="K44" s="50">
        <f t="shared" si="10"/>
        <v>0</v>
      </c>
      <c r="L44" s="31">
        <v>0</v>
      </c>
      <c r="M44" s="29">
        <f t="shared" si="11"/>
        <v>0</v>
      </c>
    </row>
    <row r="45" spans="2:13" ht="77.25" customHeight="1" thickBot="1" x14ac:dyDescent="0.3">
      <c r="B45" s="228"/>
      <c r="C45" s="229"/>
      <c r="D45" s="230"/>
      <c r="E45" s="42" t="s">
        <v>27</v>
      </c>
      <c r="F45" s="37">
        <f t="shared" ref="F45:G45" si="12">SUM(F41:F44)</f>
        <v>33</v>
      </c>
      <c r="G45" s="37">
        <f t="shared" si="12"/>
        <v>23</v>
      </c>
      <c r="H45" s="30">
        <f t="shared" si="9"/>
        <v>0.69696969696969702</v>
      </c>
      <c r="I45" s="66">
        <f>SUM(I41:I44)</f>
        <v>1511945349</v>
      </c>
      <c r="J45" s="66">
        <f t="shared" ref="J45:L45" si="13">SUM(J41:J44)</f>
        <v>932322291</v>
      </c>
      <c r="K45" s="63">
        <f t="shared" si="10"/>
        <v>0.61663756009212733</v>
      </c>
      <c r="L45" s="66">
        <f t="shared" si="13"/>
        <v>186464458.20000002</v>
      </c>
      <c r="M45" s="67">
        <f t="shared" si="11"/>
        <v>0.2</v>
      </c>
    </row>
    <row r="46" spans="2:13" ht="45.75" customHeight="1" thickBot="1" x14ac:dyDescent="0.3">
      <c r="B46" s="379" t="s">
        <v>119</v>
      </c>
      <c r="C46" s="234" t="s">
        <v>29</v>
      </c>
      <c r="D46" s="235"/>
      <c r="E46" s="23" t="s">
        <v>14</v>
      </c>
      <c r="F46" s="23" t="s">
        <v>20</v>
      </c>
      <c r="G46" s="23" t="s">
        <v>30</v>
      </c>
      <c r="H46" s="33" t="s">
        <v>19</v>
      </c>
      <c r="I46" s="234" t="s">
        <v>31</v>
      </c>
      <c r="J46" s="382"/>
      <c r="K46" s="382"/>
      <c r="L46" s="382"/>
      <c r="M46" s="235"/>
    </row>
    <row r="47" spans="2:13" ht="25.5" customHeight="1" x14ac:dyDescent="0.25">
      <c r="B47" s="380"/>
      <c r="C47" s="222" t="s">
        <v>129</v>
      </c>
      <c r="D47" s="224"/>
      <c r="E47" s="40" t="s">
        <v>23</v>
      </c>
      <c r="F47" s="68">
        <v>0</v>
      </c>
      <c r="G47" s="68">
        <v>0</v>
      </c>
      <c r="H47" s="34">
        <f t="shared" ref="H47:H50" si="14">G47/$F$51</f>
        <v>0</v>
      </c>
      <c r="I47" s="405" t="s">
        <v>128</v>
      </c>
      <c r="J47" s="406"/>
      <c r="K47" s="406"/>
      <c r="L47" s="406"/>
      <c r="M47" s="407"/>
    </row>
    <row r="48" spans="2:13" ht="25.5" customHeight="1" x14ac:dyDescent="0.25">
      <c r="B48" s="380"/>
      <c r="C48" s="225"/>
      <c r="D48" s="227"/>
      <c r="E48" s="41" t="s">
        <v>24</v>
      </c>
      <c r="F48" s="69">
        <v>0</v>
      </c>
      <c r="G48" s="69">
        <v>0</v>
      </c>
      <c r="H48" s="29">
        <f t="shared" si="14"/>
        <v>0</v>
      </c>
      <c r="I48" s="408"/>
      <c r="J48" s="409"/>
      <c r="K48" s="409"/>
      <c r="L48" s="409"/>
      <c r="M48" s="410"/>
    </row>
    <row r="49" spans="2:13" ht="25.5" customHeight="1" x14ac:dyDescent="0.25">
      <c r="B49" s="380"/>
      <c r="C49" s="225"/>
      <c r="D49" s="227"/>
      <c r="E49" s="41" t="s">
        <v>25</v>
      </c>
      <c r="F49" s="69">
        <v>0.06</v>
      </c>
      <c r="G49" s="69"/>
      <c r="H49" s="29">
        <f t="shared" si="14"/>
        <v>0</v>
      </c>
      <c r="I49" s="408"/>
      <c r="J49" s="409"/>
      <c r="K49" s="409"/>
      <c r="L49" s="409"/>
      <c r="M49" s="410"/>
    </row>
    <row r="50" spans="2:13" ht="25.5" customHeight="1" x14ac:dyDescent="0.25">
      <c r="B50" s="380"/>
      <c r="C50" s="225"/>
      <c r="D50" s="227"/>
      <c r="E50" s="41" t="s">
        <v>26</v>
      </c>
      <c r="F50" s="69">
        <v>0.05</v>
      </c>
      <c r="G50" s="69"/>
      <c r="H50" s="29">
        <f t="shared" si="14"/>
        <v>0</v>
      </c>
      <c r="I50" s="408"/>
      <c r="J50" s="409"/>
      <c r="K50" s="409"/>
      <c r="L50" s="409"/>
      <c r="M50" s="410"/>
    </row>
    <row r="51" spans="2:13" ht="77.25" customHeight="1" thickBot="1" x14ac:dyDescent="0.3">
      <c r="B51" s="380"/>
      <c r="C51" s="228"/>
      <c r="D51" s="230"/>
      <c r="E51" s="42" t="s">
        <v>27</v>
      </c>
      <c r="F51" s="70">
        <f>SUM(F47:F50)</f>
        <v>0.11</v>
      </c>
      <c r="G51" s="70">
        <f t="shared" ref="G51" si="15">SUM(G47:G50)</f>
        <v>0</v>
      </c>
      <c r="H51" s="30">
        <f>G51/$F$51</f>
        <v>0</v>
      </c>
      <c r="I51" s="411"/>
      <c r="J51" s="412"/>
      <c r="K51" s="412"/>
      <c r="L51" s="412"/>
      <c r="M51" s="413"/>
    </row>
    <row r="52" spans="2:13" ht="25.5" customHeight="1" x14ac:dyDescent="0.25">
      <c r="B52" s="380"/>
      <c r="C52" s="222" t="s">
        <v>127</v>
      </c>
      <c r="D52" s="224"/>
      <c r="E52" s="40" t="s">
        <v>23</v>
      </c>
      <c r="F52" s="71">
        <v>0.75</v>
      </c>
      <c r="G52" s="71">
        <v>0.75</v>
      </c>
      <c r="H52" s="34">
        <f>G52/$F$56</f>
        <v>0.1875</v>
      </c>
      <c r="I52" s="414" t="s">
        <v>126</v>
      </c>
      <c r="J52" s="415"/>
      <c r="K52" s="415"/>
      <c r="L52" s="415"/>
      <c r="M52" s="416"/>
    </row>
    <row r="53" spans="2:13" ht="25.5" customHeight="1" x14ac:dyDescent="0.25">
      <c r="B53" s="380"/>
      <c r="C53" s="225"/>
      <c r="D53" s="227"/>
      <c r="E53" s="41" t="s">
        <v>24</v>
      </c>
      <c r="F53" s="72">
        <v>1.49</v>
      </c>
      <c r="G53" s="72">
        <v>1.49</v>
      </c>
      <c r="H53" s="29">
        <f t="shared" ref="H53:H56" si="16">G53/$F$56</f>
        <v>0.3725</v>
      </c>
      <c r="I53" s="417"/>
      <c r="J53" s="409"/>
      <c r="K53" s="409"/>
      <c r="L53" s="409"/>
      <c r="M53" s="410"/>
    </row>
    <row r="54" spans="2:13" ht="25.5" customHeight="1" x14ac:dyDescent="0.25">
      <c r="B54" s="380"/>
      <c r="C54" s="225"/>
      <c r="D54" s="227"/>
      <c r="E54" s="41" t="s">
        <v>25</v>
      </c>
      <c r="F54" s="72">
        <v>0.81</v>
      </c>
      <c r="G54" s="72"/>
      <c r="H54" s="29">
        <f t="shared" si="16"/>
        <v>0</v>
      </c>
      <c r="I54" s="417"/>
      <c r="J54" s="409"/>
      <c r="K54" s="409"/>
      <c r="L54" s="409"/>
      <c r="M54" s="410"/>
    </row>
    <row r="55" spans="2:13" ht="25.5" customHeight="1" x14ac:dyDescent="0.25">
      <c r="B55" s="380"/>
      <c r="C55" s="225"/>
      <c r="D55" s="227"/>
      <c r="E55" s="41" t="s">
        <v>26</v>
      </c>
      <c r="F55" s="72">
        <f>4-F54-F53-F52</f>
        <v>0.95</v>
      </c>
      <c r="G55" s="72"/>
      <c r="H55" s="29">
        <f t="shared" si="16"/>
        <v>0</v>
      </c>
      <c r="I55" s="417"/>
      <c r="J55" s="409"/>
      <c r="K55" s="409"/>
      <c r="L55" s="409"/>
      <c r="M55" s="410"/>
    </row>
    <row r="56" spans="2:13" ht="77.25" customHeight="1" thickBot="1" x14ac:dyDescent="0.3">
      <c r="B56" s="380"/>
      <c r="C56" s="228"/>
      <c r="D56" s="230"/>
      <c r="E56" s="42" t="s">
        <v>27</v>
      </c>
      <c r="F56" s="73">
        <f>SUM(F52:F55)</f>
        <v>4</v>
      </c>
      <c r="G56" s="73">
        <f>SUM(G52:G55)</f>
        <v>2.2400000000000002</v>
      </c>
      <c r="H56" s="30">
        <f t="shared" si="16"/>
        <v>0.56000000000000005</v>
      </c>
      <c r="I56" s="418"/>
      <c r="J56" s="419"/>
      <c r="K56" s="419"/>
      <c r="L56" s="419"/>
      <c r="M56" s="420"/>
    </row>
    <row r="57" spans="2:13" ht="25.5" customHeight="1" x14ac:dyDescent="0.25">
      <c r="B57" s="380"/>
      <c r="C57" s="222" t="s">
        <v>125</v>
      </c>
      <c r="D57" s="224"/>
      <c r="E57" s="40" t="s">
        <v>23</v>
      </c>
      <c r="F57" s="71">
        <v>0</v>
      </c>
      <c r="G57" s="35">
        <v>0</v>
      </c>
      <c r="H57" s="34">
        <f t="shared" ref="H57:H59" si="17">G57/$F$61</f>
        <v>0</v>
      </c>
      <c r="I57" s="428" t="s">
        <v>124</v>
      </c>
      <c r="J57" s="429"/>
      <c r="K57" s="429"/>
      <c r="L57" s="429"/>
      <c r="M57" s="430"/>
    </row>
    <row r="58" spans="2:13" ht="25.5" customHeight="1" x14ac:dyDescent="0.25">
      <c r="B58" s="380"/>
      <c r="C58" s="225"/>
      <c r="D58" s="227"/>
      <c r="E58" s="41" t="s">
        <v>24</v>
      </c>
      <c r="F58" s="72">
        <v>0</v>
      </c>
      <c r="G58" s="36">
        <v>0</v>
      </c>
      <c r="H58" s="29">
        <f t="shared" si="17"/>
        <v>0</v>
      </c>
      <c r="I58" s="431"/>
      <c r="J58" s="432"/>
      <c r="K58" s="432"/>
      <c r="L58" s="432"/>
      <c r="M58" s="433"/>
    </row>
    <row r="59" spans="2:13" ht="25.5" customHeight="1" x14ac:dyDescent="0.25">
      <c r="B59" s="380"/>
      <c r="C59" s="225"/>
      <c r="D59" s="227"/>
      <c r="E59" s="41" t="s">
        <v>25</v>
      </c>
      <c r="F59" s="72">
        <v>0.1</v>
      </c>
      <c r="G59" s="36"/>
      <c r="H59" s="29">
        <f t="shared" si="17"/>
        <v>0</v>
      </c>
      <c r="I59" s="431"/>
      <c r="J59" s="432"/>
      <c r="K59" s="432"/>
      <c r="L59" s="432"/>
      <c r="M59" s="433"/>
    </row>
    <row r="60" spans="2:13" ht="25.5" customHeight="1" x14ac:dyDescent="0.25">
      <c r="B60" s="380"/>
      <c r="C60" s="225"/>
      <c r="D60" s="227"/>
      <c r="E60" s="41" t="s">
        <v>26</v>
      </c>
      <c r="F60" s="72">
        <v>0.15</v>
      </c>
      <c r="G60" s="36"/>
      <c r="H60" s="29">
        <f>G60/$F$61</f>
        <v>0</v>
      </c>
      <c r="I60" s="431"/>
      <c r="J60" s="432"/>
      <c r="K60" s="432"/>
      <c r="L60" s="432"/>
      <c r="M60" s="433"/>
    </row>
    <row r="61" spans="2:13" ht="77.25" customHeight="1" thickBot="1" x14ac:dyDescent="0.3">
      <c r="B61" s="381"/>
      <c r="C61" s="228"/>
      <c r="D61" s="230"/>
      <c r="E61" s="42" t="s">
        <v>27</v>
      </c>
      <c r="F61" s="73">
        <f>SUM(F57:F60)</f>
        <v>0.25</v>
      </c>
      <c r="G61" s="37">
        <f t="shared" ref="G61" si="18">SUM(G57:G60)</f>
        <v>0</v>
      </c>
      <c r="H61" s="30">
        <f>G61/$F$61</f>
        <v>0</v>
      </c>
      <c r="I61" s="434"/>
      <c r="J61" s="435"/>
      <c r="K61" s="435"/>
      <c r="L61" s="435"/>
      <c r="M61" s="436"/>
    </row>
    <row r="62" spans="2:13" ht="40.5" customHeight="1" thickBot="1" x14ac:dyDescent="0.3">
      <c r="B62" s="202" t="s">
        <v>13</v>
      </c>
      <c r="C62" s="203"/>
      <c r="D62" s="204"/>
      <c r="E62" s="208" t="s">
        <v>14</v>
      </c>
      <c r="F62" s="208" t="s">
        <v>17</v>
      </c>
      <c r="G62" s="208" t="s">
        <v>18</v>
      </c>
      <c r="H62" s="423" t="s">
        <v>19</v>
      </c>
      <c r="I62" s="234" t="s">
        <v>16</v>
      </c>
      <c r="J62" s="382"/>
      <c r="K62" s="382"/>
      <c r="L62" s="235"/>
      <c r="M62" s="423" t="s">
        <v>19</v>
      </c>
    </row>
    <row r="63" spans="2:13" ht="56.25" customHeight="1" thickBot="1" x14ac:dyDescent="0.3">
      <c r="B63" s="205"/>
      <c r="C63" s="206"/>
      <c r="D63" s="207"/>
      <c r="E63" s="209"/>
      <c r="F63" s="209"/>
      <c r="G63" s="209"/>
      <c r="H63" s="424"/>
      <c r="I63" s="23" t="s">
        <v>20</v>
      </c>
      <c r="J63" s="23" t="s">
        <v>21</v>
      </c>
      <c r="K63" s="33" t="s">
        <v>19</v>
      </c>
      <c r="L63" s="23" t="s">
        <v>22</v>
      </c>
      <c r="M63" s="424"/>
    </row>
    <row r="64" spans="2:13" ht="29.25" customHeight="1" x14ac:dyDescent="0.25">
      <c r="B64" s="372" t="s">
        <v>123</v>
      </c>
      <c r="C64" s="373"/>
      <c r="D64" s="374"/>
      <c r="E64" s="40" t="s">
        <v>23</v>
      </c>
      <c r="F64" s="35">
        <v>16</v>
      </c>
      <c r="G64" s="35">
        <v>15</v>
      </c>
      <c r="H64" s="34">
        <f>G64/$F$68</f>
        <v>0.83333333333333337</v>
      </c>
      <c r="I64" s="60">
        <v>3200000000</v>
      </c>
      <c r="J64" s="60">
        <v>3314848146</v>
      </c>
      <c r="K64" s="34">
        <f>J64/$I$68</f>
        <v>0.89069038323348682</v>
      </c>
      <c r="L64" s="26">
        <v>443974315</v>
      </c>
      <c r="M64" s="34">
        <f>L64/$J$68</f>
        <v>0.12605072437405218</v>
      </c>
    </row>
    <row r="65" spans="2:13" ht="25.5" customHeight="1" x14ac:dyDescent="0.25">
      <c r="B65" s="225"/>
      <c r="C65" s="226"/>
      <c r="D65" s="375"/>
      <c r="E65" s="41" t="s">
        <v>24</v>
      </c>
      <c r="F65" s="36">
        <v>1</v>
      </c>
      <c r="G65" s="36">
        <v>2</v>
      </c>
      <c r="H65" s="29">
        <f t="shared" ref="H65:H68" si="19">G65/$F$68</f>
        <v>0.1111111111111111</v>
      </c>
      <c r="I65" s="31">
        <v>121661543</v>
      </c>
      <c r="J65" s="31">
        <f>3522187732-J64</f>
        <v>207339586</v>
      </c>
      <c r="K65" s="29">
        <f t="shared" ref="K65:K68" si="20">J65/$I$68</f>
        <v>5.5711564204429326E-2</v>
      </c>
      <c r="L65" s="27">
        <f xml:space="preserve"> 1349868112-L64</f>
        <v>905893797</v>
      </c>
      <c r="M65" s="29">
        <f t="shared" ref="M65:M68" si="21">L65/$J$68</f>
        <v>0.25719634100411998</v>
      </c>
    </row>
    <row r="66" spans="2:13" ht="25.5" customHeight="1" x14ac:dyDescent="0.25">
      <c r="B66" s="225"/>
      <c r="C66" s="226"/>
      <c r="D66" s="375"/>
      <c r="E66" s="41" t="s">
        <v>25</v>
      </c>
      <c r="F66" s="36">
        <v>1</v>
      </c>
      <c r="G66" s="36"/>
      <c r="H66" s="29">
        <f t="shared" si="19"/>
        <v>0</v>
      </c>
      <c r="I66" s="31">
        <v>400000000</v>
      </c>
      <c r="J66" s="31"/>
      <c r="K66" s="29">
        <f t="shared" si="20"/>
        <v>0</v>
      </c>
      <c r="L66" s="27">
        <v>0</v>
      </c>
      <c r="M66" s="29">
        <f t="shared" si="21"/>
        <v>0</v>
      </c>
    </row>
    <row r="67" spans="2:13" ht="25.5" customHeight="1" x14ac:dyDescent="0.25">
      <c r="B67" s="225"/>
      <c r="C67" s="226"/>
      <c r="D67" s="375"/>
      <c r="E67" s="41" t="s">
        <v>26</v>
      </c>
      <c r="F67" s="36">
        <v>0</v>
      </c>
      <c r="G67" s="36"/>
      <c r="H67" s="29">
        <f t="shared" si="19"/>
        <v>0</v>
      </c>
      <c r="I67" s="31">
        <v>0</v>
      </c>
      <c r="J67" s="31"/>
      <c r="K67" s="29">
        <f t="shared" si="20"/>
        <v>0</v>
      </c>
      <c r="L67" s="27">
        <v>0</v>
      </c>
      <c r="M67" s="29">
        <f t="shared" si="21"/>
        <v>0</v>
      </c>
    </row>
    <row r="68" spans="2:13" ht="77.25" customHeight="1" thickBot="1" x14ac:dyDescent="0.3">
      <c r="B68" s="376"/>
      <c r="C68" s="377"/>
      <c r="D68" s="378"/>
      <c r="E68" s="42" t="s">
        <v>27</v>
      </c>
      <c r="F68" s="37">
        <f t="shared" ref="F68:G68" si="22">SUM(F64:F67)</f>
        <v>18</v>
      </c>
      <c r="G68" s="37">
        <f t="shared" si="22"/>
        <v>17</v>
      </c>
      <c r="H68" s="30">
        <f t="shared" si="19"/>
        <v>0.94444444444444442</v>
      </c>
      <c r="I68" s="66">
        <f t="shared" ref="I68:L68" si="23">SUM(I64:I67)</f>
        <v>3721661543</v>
      </c>
      <c r="J68" s="66">
        <f t="shared" si="23"/>
        <v>3522187732</v>
      </c>
      <c r="K68" s="67">
        <f t="shared" si="20"/>
        <v>0.94640194743791617</v>
      </c>
      <c r="L68" s="74">
        <f t="shared" si="23"/>
        <v>1349868112</v>
      </c>
      <c r="M68" s="67">
        <f t="shared" si="21"/>
        <v>0.38324706537817216</v>
      </c>
    </row>
    <row r="69" spans="2:13" ht="45.75" customHeight="1" thickBot="1" x14ac:dyDescent="0.3">
      <c r="B69" s="379" t="s">
        <v>119</v>
      </c>
      <c r="C69" s="234" t="s">
        <v>29</v>
      </c>
      <c r="D69" s="235"/>
      <c r="E69" s="23" t="s">
        <v>14</v>
      </c>
      <c r="F69" s="23" t="s">
        <v>20</v>
      </c>
      <c r="G69" s="23" t="s">
        <v>30</v>
      </c>
      <c r="H69" s="33" t="s">
        <v>19</v>
      </c>
      <c r="I69" s="234" t="s">
        <v>31</v>
      </c>
      <c r="J69" s="382"/>
      <c r="K69" s="382"/>
      <c r="L69" s="382"/>
      <c r="M69" s="235"/>
    </row>
    <row r="70" spans="2:13" ht="25.5" customHeight="1" x14ac:dyDescent="0.25">
      <c r="B70" s="380"/>
      <c r="C70" s="222" t="s">
        <v>122</v>
      </c>
      <c r="D70" s="224"/>
      <c r="E70" s="40" t="s">
        <v>23</v>
      </c>
      <c r="F70" s="71">
        <v>0.25</v>
      </c>
      <c r="G70" s="71">
        <v>0.25</v>
      </c>
      <c r="H70" s="34">
        <f t="shared" ref="H70:H72" si="24">G70/$F$74</f>
        <v>0.25</v>
      </c>
      <c r="I70" s="440"/>
      <c r="J70" s="441"/>
      <c r="K70" s="441"/>
      <c r="L70" s="441"/>
      <c r="M70" s="442"/>
    </row>
    <row r="71" spans="2:13" ht="25.5" customHeight="1" x14ac:dyDescent="0.25">
      <c r="B71" s="380"/>
      <c r="C71" s="225"/>
      <c r="D71" s="227"/>
      <c r="E71" s="41" t="s">
        <v>24</v>
      </c>
      <c r="F71" s="72">
        <v>0.25</v>
      </c>
      <c r="G71" s="72">
        <v>0.17</v>
      </c>
      <c r="H71" s="29">
        <f t="shared" si="24"/>
        <v>0.17</v>
      </c>
      <c r="I71" s="443"/>
      <c r="J71" s="444"/>
      <c r="K71" s="444"/>
      <c r="L71" s="444"/>
      <c r="M71" s="445"/>
    </row>
    <row r="72" spans="2:13" ht="25.5" customHeight="1" x14ac:dyDescent="0.25">
      <c r="B72" s="380"/>
      <c r="C72" s="225"/>
      <c r="D72" s="227"/>
      <c r="E72" s="41" t="s">
        <v>25</v>
      </c>
      <c r="F72" s="72">
        <v>0.25</v>
      </c>
      <c r="G72" s="72"/>
      <c r="H72" s="29">
        <f t="shared" si="24"/>
        <v>0</v>
      </c>
      <c r="I72" s="443"/>
      <c r="J72" s="444"/>
      <c r="K72" s="444"/>
      <c r="L72" s="444"/>
      <c r="M72" s="445"/>
    </row>
    <row r="73" spans="2:13" ht="25.5" customHeight="1" x14ac:dyDescent="0.25">
      <c r="B73" s="380"/>
      <c r="C73" s="225"/>
      <c r="D73" s="227"/>
      <c r="E73" s="41" t="s">
        <v>26</v>
      </c>
      <c r="F73" s="72">
        <v>0.25</v>
      </c>
      <c r="G73" s="72"/>
      <c r="H73" s="29">
        <f>G73/$F$74</f>
        <v>0</v>
      </c>
      <c r="I73" s="443"/>
      <c r="J73" s="444"/>
      <c r="K73" s="444"/>
      <c r="L73" s="444"/>
      <c r="M73" s="445"/>
    </row>
    <row r="74" spans="2:13" ht="77.25" customHeight="1" thickBot="1" x14ac:dyDescent="0.3">
      <c r="B74" s="380"/>
      <c r="C74" s="228"/>
      <c r="D74" s="230"/>
      <c r="E74" s="42" t="s">
        <v>27</v>
      </c>
      <c r="F74" s="73">
        <f>SUM(F70:F73)</f>
        <v>1</v>
      </c>
      <c r="G74" s="73">
        <f t="shared" ref="G74" si="25">SUM(G70:G73)</f>
        <v>0.42000000000000004</v>
      </c>
      <c r="H74" s="30">
        <f>G74/$F$74</f>
        <v>0.42000000000000004</v>
      </c>
      <c r="I74" s="446"/>
      <c r="J74" s="447"/>
      <c r="K74" s="447"/>
      <c r="L74" s="447"/>
      <c r="M74" s="448"/>
    </row>
    <row r="75" spans="2:13" ht="25.5" customHeight="1" x14ac:dyDescent="0.25">
      <c r="B75" s="380"/>
      <c r="C75" s="222" t="s">
        <v>121</v>
      </c>
      <c r="D75" s="224"/>
      <c r="E75" s="38" t="s">
        <v>23</v>
      </c>
      <c r="F75" s="71">
        <v>0.15</v>
      </c>
      <c r="G75" s="71">
        <v>0.15</v>
      </c>
      <c r="H75" s="34">
        <f>G75/$F$33</f>
        <v>2.4999999999999998E-2</v>
      </c>
      <c r="I75" s="440"/>
      <c r="J75" s="441"/>
      <c r="K75" s="441"/>
      <c r="L75" s="441"/>
      <c r="M75" s="442"/>
    </row>
    <row r="76" spans="2:13" ht="25.5" customHeight="1" x14ac:dyDescent="0.25">
      <c r="B76" s="380"/>
      <c r="C76" s="225"/>
      <c r="D76" s="227"/>
      <c r="E76" s="39" t="s">
        <v>24</v>
      </c>
      <c r="F76" s="72">
        <v>0.25</v>
      </c>
      <c r="G76" s="72">
        <v>0.19</v>
      </c>
      <c r="H76" s="29">
        <f>G76/$F$33</f>
        <v>3.1666666666666669E-2</v>
      </c>
      <c r="I76" s="443"/>
      <c r="J76" s="444"/>
      <c r="K76" s="444"/>
      <c r="L76" s="444"/>
      <c r="M76" s="445"/>
    </row>
    <row r="77" spans="2:13" ht="25.5" customHeight="1" x14ac:dyDescent="0.25">
      <c r="B77" s="380"/>
      <c r="C77" s="225"/>
      <c r="D77" s="227"/>
      <c r="E77" s="39" t="s">
        <v>25</v>
      </c>
      <c r="F77" s="72">
        <v>0.35</v>
      </c>
      <c r="G77" s="72"/>
      <c r="H77" s="29">
        <f t="shared" ref="H77:H78" si="26">G77/$F$33</f>
        <v>0</v>
      </c>
      <c r="I77" s="443"/>
      <c r="J77" s="444"/>
      <c r="K77" s="444"/>
      <c r="L77" s="444"/>
      <c r="M77" s="445"/>
    </row>
    <row r="78" spans="2:13" ht="25.5" customHeight="1" x14ac:dyDescent="0.25">
      <c r="B78" s="380"/>
      <c r="C78" s="225"/>
      <c r="D78" s="227"/>
      <c r="E78" s="39" t="s">
        <v>26</v>
      </c>
      <c r="F78" s="72">
        <v>0.25</v>
      </c>
      <c r="G78" s="72"/>
      <c r="H78" s="29">
        <f t="shared" si="26"/>
        <v>0</v>
      </c>
      <c r="I78" s="443"/>
      <c r="J78" s="444"/>
      <c r="K78" s="444"/>
      <c r="L78" s="444"/>
      <c r="M78" s="445"/>
    </row>
    <row r="79" spans="2:13" ht="77.25" customHeight="1" thickBot="1" x14ac:dyDescent="0.3">
      <c r="B79" s="381"/>
      <c r="C79" s="228"/>
      <c r="D79" s="230"/>
      <c r="E79" s="39" t="s">
        <v>27</v>
      </c>
      <c r="F79" s="73">
        <f>SUM(F75:F78)</f>
        <v>1</v>
      </c>
      <c r="G79" s="73">
        <f t="shared" ref="G79" si="27">SUM(G75:G78)</f>
        <v>0.33999999999999997</v>
      </c>
      <c r="H79" s="30"/>
      <c r="I79" s="446"/>
      <c r="J79" s="447"/>
      <c r="K79" s="447"/>
      <c r="L79" s="447"/>
      <c r="M79" s="448"/>
    </row>
    <row r="80" spans="2:13" ht="40.5" customHeight="1" thickBot="1" x14ac:dyDescent="0.3">
      <c r="B80" s="202" t="s">
        <v>13</v>
      </c>
      <c r="C80" s="203"/>
      <c r="D80" s="203"/>
      <c r="E80" s="203" t="s">
        <v>14</v>
      </c>
      <c r="F80" s="203" t="s">
        <v>17</v>
      </c>
      <c r="G80" s="203" t="s">
        <v>18</v>
      </c>
      <c r="H80" s="437" t="s">
        <v>19</v>
      </c>
      <c r="I80" s="203" t="s">
        <v>16</v>
      </c>
      <c r="J80" s="203"/>
      <c r="K80" s="203"/>
      <c r="L80" s="439"/>
      <c r="M80" s="423" t="s">
        <v>19</v>
      </c>
    </row>
    <row r="81" spans="2:13" ht="56.25" customHeight="1" thickBot="1" x14ac:dyDescent="0.3">
      <c r="B81" s="205"/>
      <c r="C81" s="206"/>
      <c r="D81" s="206"/>
      <c r="E81" s="206"/>
      <c r="F81" s="206"/>
      <c r="G81" s="206"/>
      <c r="H81" s="438"/>
      <c r="I81" s="57" t="s">
        <v>20</v>
      </c>
      <c r="J81" s="57" t="s">
        <v>21</v>
      </c>
      <c r="K81" s="33" t="s">
        <v>19</v>
      </c>
      <c r="L81" s="75" t="s">
        <v>22</v>
      </c>
      <c r="M81" s="424"/>
    </row>
    <row r="82" spans="2:13" ht="29.25" customHeight="1" x14ac:dyDescent="0.25">
      <c r="B82" s="372" t="s">
        <v>120</v>
      </c>
      <c r="C82" s="373"/>
      <c r="D82" s="373"/>
      <c r="E82" s="21" t="s">
        <v>23</v>
      </c>
      <c r="F82" s="22">
        <v>8</v>
      </c>
      <c r="G82" s="22">
        <v>8</v>
      </c>
      <c r="H82" s="47">
        <f>G82/$F$22</f>
        <v>1</v>
      </c>
      <c r="I82" s="24">
        <v>250000000</v>
      </c>
      <c r="J82" s="24">
        <v>236259708</v>
      </c>
      <c r="K82" s="34">
        <f>J82/$I$68</f>
        <v>6.3482319730115228E-2</v>
      </c>
      <c r="L82" s="24">
        <v>9675817</v>
      </c>
      <c r="M82" s="76">
        <f t="shared" ref="M82:M83" si="28">L82/$J$22</f>
        <v>4.3279064269610625E-2</v>
      </c>
    </row>
    <row r="83" spans="2:13" ht="25.5" customHeight="1" x14ac:dyDescent="0.25">
      <c r="B83" s="225"/>
      <c r="C83" s="226"/>
      <c r="D83" s="226"/>
      <c r="E83" s="6" t="s">
        <v>24</v>
      </c>
      <c r="F83" s="7">
        <v>3</v>
      </c>
      <c r="G83" s="7">
        <v>2</v>
      </c>
      <c r="H83" s="8">
        <f>G83/$F$22</f>
        <v>0.25</v>
      </c>
      <c r="I83" s="9">
        <v>350000000</v>
      </c>
      <c r="J83" s="9">
        <f>297222959-J82</f>
        <v>60963251</v>
      </c>
      <c r="K83" s="29">
        <f t="shared" ref="K83:K86" si="29">J83/$I$68</f>
        <v>1.6380654257683529E-2</v>
      </c>
      <c r="L83" s="9">
        <f xml:space="preserve"> 78188962-L82</f>
        <v>68513145</v>
      </c>
      <c r="M83" s="10">
        <f t="shared" si="28"/>
        <v>0.30645317142398953</v>
      </c>
    </row>
    <row r="84" spans="2:13" ht="25.5" customHeight="1" x14ac:dyDescent="0.25">
      <c r="B84" s="225"/>
      <c r="C84" s="226"/>
      <c r="D84" s="226"/>
      <c r="E84" s="6" t="s">
        <v>25</v>
      </c>
      <c r="F84" s="7">
        <v>2</v>
      </c>
      <c r="G84" s="7"/>
      <c r="H84" s="8">
        <f>G84/$F$22</f>
        <v>0</v>
      </c>
      <c r="I84" s="9">
        <v>700000000</v>
      </c>
      <c r="J84" s="9"/>
      <c r="K84" s="29">
        <f t="shared" si="29"/>
        <v>0</v>
      </c>
      <c r="L84" s="9">
        <v>0</v>
      </c>
      <c r="M84" s="10">
        <f>L84/$J$22</f>
        <v>0</v>
      </c>
    </row>
    <row r="85" spans="2:13" ht="25.5" customHeight="1" x14ac:dyDescent="0.25">
      <c r="B85" s="225"/>
      <c r="C85" s="226"/>
      <c r="D85" s="226"/>
      <c r="E85" s="6" t="s">
        <v>26</v>
      </c>
      <c r="F85" s="7">
        <v>0</v>
      </c>
      <c r="G85" s="7"/>
      <c r="H85" s="8">
        <f>G85/$F$22</f>
        <v>0</v>
      </c>
      <c r="I85" s="9">
        <v>0</v>
      </c>
      <c r="J85" s="9"/>
      <c r="K85" s="29">
        <f t="shared" si="29"/>
        <v>0</v>
      </c>
      <c r="L85" s="9">
        <v>0</v>
      </c>
      <c r="M85" s="10">
        <f>L85/$J$22</f>
        <v>0</v>
      </c>
    </row>
    <row r="86" spans="2:13" ht="77.25" customHeight="1" thickBot="1" x14ac:dyDescent="0.3">
      <c r="B86" s="376"/>
      <c r="C86" s="377"/>
      <c r="D86" s="377"/>
      <c r="E86" s="77" t="s">
        <v>27</v>
      </c>
      <c r="F86" s="78">
        <f t="shared" ref="F86:G86" si="30">SUM(F82:F85)</f>
        <v>13</v>
      </c>
      <c r="G86" s="78">
        <f t="shared" si="30"/>
        <v>10</v>
      </c>
      <c r="H86" s="79"/>
      <c r="I86" s="80">
        <f>SUM(I82:I85)</f>
        <v>1300000000</v>
      </c>
      <c r="J86" s="80">
        <f t="shared" ref="J86:M86" si="31">SUM(J82:J85)</f>
        <v>297222959</v>
      </c>
      <c r="K86" s="67">
        <f t="shared" si="29"/>
        <v>7.9862973987798763E-2</v>
      </c>
      <c r="L86" s="80">
        <f t="shared" si="31"/>
        <v>78188962</v>
      </c>
      <c r="M86" s="81">
        <f t="shared" si="31"/>
        <v>0.34973223569360018</v>
      </c>
    </row>
    <row r="87" spans="2:13" ht="45.75" customHeight="1" thickBot="1" x14ac:dyDescent="0.3">
      <c r="B87" s="451" t="s">
        <v>119</v>
      </c>
      <c r="C87" s="234" t="s">
        <v>29</v>
      </c>
      <c r="D87" s="382"/>
      <c r="E87" s="55" t="s">
        <v>14</v>
      </c>
      <c r="F87" s="55" t="s">
        <v>20</v>
      </c>
      <c r="G87" s="55" t="s">
        <v>30</v>
      </c>
      <c r="H87" s="58" t="s">
        <v>19</v>
      </c>
      <c r="I87" s="234" t="s">
        <v>31</v>
      </c>
      <c r="J87" s="382"/>
      <c r="K87" s="382"/>
      <c r="L87" s="382"/>
      <c r="M87" s="235"/>
    </row>
    <row r="88" spans="2:13" ht="25.5" customHeight="1" x14ac:dyDescent="0.25">
      <c r="B88" s="452"/>
      <c r="C88" s="222" t="s">
        <v>118</v>
      </c>
      <c r="D88" s="224"/>
      <c r="E88" s="40" t="s">
        <v>23</v>
      </c>
      <c r="F88" s="68">
        <v>0</v>
      </c>
      <c r="G88" s="35">
        <v>0</v>
      </c>
      <c r="H88" s="34">
        <f>G88/$F$92</f>
        <v>0</v>
      </c>
      <c r="I88" s="440"/>
      <c r="J88" s="441"/>
      <c r="K88" s="441"/>
      <c r="L88" s="441"/>
      <c r="M88" s="442"/>
    </row>
    <row r="89" spans="2:13" ht="25.5" customHeight="1" x14ac:dyDescent="0.25">
      <c r="B89" s="452"/>
      <c r="C89" s="225"/>
      <c r="D89" s="227"/>
      <c r="E89" s="41" t="s">
        <v>24</v>
      </c>
      <c r="F89" s="69">
        <v>0.12</v>
      </c>
      <c r="G89" s="69">
        <v>0.12</v>
      </c>
      <c r="H89" s="29">
        <f t="shared" ref="H89:H92" si="32">G89/$F$92</f>
        <v>0.6</v>
      </c>
      <c r="I89" s="443"/>
      <c r="J89" s="444"/>
      <c r="K89" s="444"/>
      <c r="L89" s="444"/>
      <c r="M89" s="445"/>
    </row>
    <row r="90" spans="2:13" ht="25.5" customHeight="1" x14ac:dyDescent="0.25">
      <c r="B90" s="452"/>
      <c r="C90" s="225"/>
      <c r="D90" s="227"/>
      <c r="E90" s="41" t="s">
        <v>25</v>
      </c>
      <c r="F90" s="69">
        <v>0.04</v>
      </c>
      <c r="G90" s="36"/>
      <c r="H90" s="29">
        <f t="shared" si="32"/>
        <v>0</v>
      </c>
      <c r="I90" s="443"/>
      <c r="J90" s="444"/>
      <c r="K90" s="444"/>
      <c r="L90" s="444"/>
      <c r="M90" s="445"/>
    </row>
    <row r="91" spans="2:13" ht="25.5" customHeight="1" x14ac:dyDescent="0.25">
      <c r="B91" s="452"/>
      <c r="C91" s="225"/>
      <c r="D91" s="227"/>
      <c r="E91" s="41" t="s">
        <v>26</v>
      </c>
      <c r="F91" s="69">
        <v>0.04</v>
      </c>
      <c r="G91" s="36"/>
      <c r="H91" s="29">
        <f t="shared" si="32"/>
        <v>0</v>
      </c>
      <c r="I91" s="443"/>
      <c r="J91" s="444"/>
      <c r="K91" s="444"/>
      <c r="L91" s="444"/>
      <c r="M91" s="445"/>
    </row>
    <row r="92" spans="2:13" ht="77.25" customHeight="1" thickBot="1" x14ac:dyDescent="0.3">
      <c r="B92" s="452"/>
      <c r="C92" s="228"/>
      <c r="D92" s="230"/>
      <c r="E92" s="42" t="s">
        <v>27</v>
      </c>
      <c r="F92" s="70">
        <f>SUM(F88:F91)</f>
        <v>0.2</v>
      </c>
      <c r="G92" s="37">
        <f t="shared" ref="G92" si="33">SUM(G88:G91)</f>
        <v>0.12</v>
      </c>
      <c r="H92" s="30">
        <f t="shared" si="32"/>
        <v>0.6</v>
      </c>
      <c r="I92" s="446"/>
      <c r="J92" s="447"/>
      <c r="K92" s="447"/>
      <c r="L92" s="447"/>
      <c r="M92" s="448"/>
    </row>
    <row r="93" spans="2:13" ht="25.5" customHeight="1" x14ac:dyDescent="0.25">
      <c r="B93" s="452"/>
      <c r="C93" s="222" t="s">
        <v>117</v>
      </c>
      <c r="D93" s="224"/>
      <c r="E93" s="40" t="s">
        <v>23</v>
      </c>
      <c r="F93" s="35">
        <v>50</v>
      </c>
      <c r="G93" s="35">
        <v>50</v>
      </c>
      <c r="H93" s="34">
        <f>G93/$F$97</f>
        <v>0.1</v>
      </c>
      <c r="I93" s="440"/>
      <c r="J93" s="441"/>
      <c r="K93" s="441"/>
      <c r="L93" s="441"/>
      <c r="M93" s="442"/>
    </row>
    <row r="94" spans="2:13" ht="25.5" customHeight="1" x14ac:dyDescent="0.25">
      <c r="B94" s="452"/>
      <c r="C94" s="225"/>
      <c r="D94" s="227"/>
      <c r="E94" s="41" t="s">
        <v>24</v>
      </c>
      <c r="F94" s="36">
        <v>200</v>
      </c>
      <c r="G94" s="36">
        <v>210</v>
      </c>
      <c r="H94" s="29">
        <f t="shared" ref="H94:H97" si="34">G94/$F$97</f>
        <v>0.42</v>
      </c>
      <c r="I94" s="443"/>
      <c r="J94" s="444"/>
      <c r="K94" s="444"/>
      <c r="L94" s="444"/>
      <c r="M94" s="445"/>
    </row>
    <row r="95" spans="2:13" ht="25.5" customHeight="1" x14ac:dyDescent="0.25">
      <c r="B95" s="452"/>
      <c r="C95" s="225"/>
      <c r="D95" s="227"/>
      <c r="E95" s="41" t="s">
        <v>25</v>
      </c>
      <c r="F95" s="36">
        <v>200</v>
      </c>
      <c r="G95" s="36"/>
      <c r="H95" s="29">
        <f t="shared" si="34"/>
        <v>0</v>
      </c>
      <c r="I95" s="443"/>
      <c r="J95" s="444"/>
      <c r="K95" s="444"/>
      <c r="L95" s="444"/>
      <c r="M95" s="445"/>
    </row>
    <row r="96" spans="2:13" ht="25.5" customHeight="1" x14ac:dyDescent="0.25">
      <c r="B96" s="452"/>
      <c r="C96" s="225"/>
      <c r="D96" s="227"/>
      <c r="E96" s="41" t="s">
        <v>26</v>
      </c>
      <c r="F96" s="36">
        <v>50</v>
      </c>
      <c r="G96" s="36"/>
      <c r="H96" s="29">
        <f t="shared" si="34"/>
        <v>0</v>
      </c>
      <c r="I96" s="443"/>
      <c r="J96" s="444"/>
      <c r="K96" s="444"/>
      <c r="L96" s="444"/>
      <c r="M96" s="445"/>
    </row>
    <row r="97" spans="2:13" ht="77.25" customHeight="1" thickBot="1" x14ac:dyDescent="0.3">
      <c r="B97" s="452"/>
      <c r="C97" s="228"/>
      <c r="D97" s="230"/>
      <c r="E97" s="42" t="s">
        <v>27</v>
      </c>
      <c r="F97" s="37">
        <f>SUM(F93:F96)</f>
        <v>500</v>
      </c>
      <c r="G97" s="37">
        <f t="shared" ref="G97" si="35">SUM(G93:G96)</f>
        <v>260</v>
      </c>
      <c r="H97" s="30">
        <f t="shared" si="34"/>
        <v>0.52</v>
      </c>
      <c r="I97" s="446"/>
      <c r="J97" s="447"/>
      <c r="K97" s="447"/>
      <c r="L97" s="447"/>
      <c r="M97" s="448"/>
    </row>
    <row r="98" spans="2:13" ht="25.5" customHeight="1" x14ac:dyDescent="0.25">
      <c r="B98" s="452"/>
      <c r="C98" s="222" t="s">
        <v>116</v>
      </c>
      <c r="D98" s="224"/>
      <c r="E98" s="38" t="s">
        <v>23</v>
      </c>
      <c r="F98" s="82">
        <v>6.25E-2</v>
      </c>
      <c r="G98" s="82">
        <v>6.25E-2</v>
      </c>
      <c r="H98" s="34">
        <f>G98/$F$102</f>
        <v>0.25</v>
      </c>
      <c r="I98" s="440"/>
      <c r="J98" s="441"/>
      <c r="K98" s="441"/>
      <c r="L98" s="441"/>
      <c r="M98" s="442"/>
    </row>
    <row r="99" spans="2:13" ht="25.5" customHeight="1" x14ac:dyDescent="0.25">
      <c r="B99" s="452"/>
      <c r="C99" s="225"/>
      <c r="D99" s="227"/>
      <c r="E99" s="39" t="s">
        <v>24</v>
      </c>
      <c r="F99" s="83">
        <v>6.25E-2</v>
      </c>
      <c r="G99" s="83">
        <v>6.25E-2</v>
      </c>
      <c r="H99" s="29">
        <f t="shared" ref="H99:H102" si="36">G99/$F$102</f>
        <v>0.25</v>
      </c>
      <c r="I99" s="443"/>
      <c r="J99" s="444"/>
      <c r="K99" s="444"/>
      <c r="L99" s="444"/>
      <c r="M99" s="445"/>
    </row>
    <row r="100" spans="2:13" ht="25.5" customHeight="1" x14ac:dyDescent="0.25">
      <c r="B100" s="452"/>
      <c r="C100" s="225"/>
      <c r="D100" s="227"/>
      <c r="E100" s="39" t="s">
        <v>25</v>
      </c>
      <c r="F100" s="83">
        <v>6.25E-2</v>
      </c>
      <c r="G100" s="83"/>
      <c r="H100" s="29">
        <f t="shared" si="36"/>
        <v>0</v>
      </c>
      <c r="I100" s="443"/>
      <c r="J100" s="444"/>
      <c r="K100" s="444"/>
      <c r="L100" s="444"/>
      <c r="M100" s="445"/>
    </row>
    <row r="101" spans="2:13" ht="25.5" customHeight="1" x14ac:dyDescent="0.25">
      <c r="B101" s="452"/>
      <c r="C101" s="225"/>
      <c r="D101" s="227"/>
      <c r="E101" s="39" t="s">
        <v>26</v>
      </c>
      <c r="F101" s="83">
        <v>6.25E-2</v>
      </c>
      <c r="G101" s="83"/>
      <c r="H101" s="29">
        <f t="shared" si="36"/>
        <v>0</v>
      </c>
      <c r="I101" s="443"/>
      <c r="J101" s="444"/>
      <c r="K101" s="444"/>
      <c r="L101" s="444"/>
      <c r="M101" s="445"/>
    </row>
    <row r="102" spans="2:13" ht="77.25" customHeight="1" thickBot="1" x14ac:dyDescent="0.3">
      <c r="B102" s="452"/>
      <c r="C102" s="228"/>
      <c r="D102" s="230"/>
      <c r="E102" s="39" t="s">
        <v>27</v>
      </c>
      <c r="F102" s="84">
        <f>SUM(F98:F101)</f>
        <v>0.25</v>
      </c>
      <c r="G102" s="84">
        <f t="shared" ref="G102" si="37">SUM(G98:G101)</f>
        <v>0.125</v>
      </c>
      <c r="H102" s="30">
        <f t="shared" si="36"/>
        <v>0.5</v>
      </c>
      <c r="I102" s="446"/>
      <c r="J102" s="447"/>
      <c r="K102" s="447"/>
      <c r="L102" s="447"/>
      <c r="M102" s="448"/>
    </row>
    <row r="103" spans="2:13" ht="25.5" customHeight="1" x14ac:dyDescent="0.25">
      <c r="B103" s="453"/>
      <c r="C103" s="373" t="s">
        <v>115</v>
      </c>
      <c r="D103" s="373"/>
      <c r="E103" s="6" t="s">
        <v>23</v>
      </c>
      <c r="F103" s="85">
        <v>0.15</v>
      </c>
      <c r="G103" s="85">
        <v>0</v>
      </c>
      <c r="H103" s="47">
        <f>G103/$F$107</f>
        <v>0</v>
      </c>
      <c r="I103" s="449"/>
      <c r="J103" s="449"/>
      <c r="K103" s="449"/>
      <c r="L103" s="449"/>
      <c r="M103" s="450"/>
    </row>
    <row r="104" spans="2:13" ht="25.5" customHeight="1" x14ac:dyDescent="0.25">
      <c r="B104" s="453"/>
      <c r="C104" s="226"/>
      <c r="D104" s="226"/>
      <c r="E104" s="6" t="s">
        <v>24</v>
      </c>
      <c r="F104" s="53">
        <v>0.15</v>
      </c>
      <c r="G104" s="53">
        <v>0.2</v>
      </c>
      <c r="H104" s="8">
        <f t="shared" ref="H104:H107" si="38">G104/$F$107</f>
        <v>0.20000000000000004</v>
      </c>
      <c r="I104" s="444"/>
      <c r="J104" s="444"/>
      <c r="K104" s="444"/>
      <c r="L104" s="444"/>
      <c r="M104" s="445"/>
    </row>
    <row r="105" spans="2:13" ht="25.5" customHeight="1" x14ac:dyDescent="0.25">
      <c r="B105" s="453"/>
      <c r="C105" s="226"/>
      <c r="D105" s="226"/>
      <c r="E105" s="6" t="s">
        <v>25</v>
      </c>
      <c r="F105" s="53">
        <v>0.35</v>
      </c>
      <c r="G105" s="53"/>
      <c r="H105" s="8">
        <f t="shared" si="38"/>
        <v>0</v>
      </c>
      <c r="I105" s="444"/>
      <c r="J105" s="444"/>
      <c r="K105" s="444"/>
      <c r="L105" s="444"/>
      <c r="M105" s="445"/>
    </row>
    <row r="106" spans="2:13" ht="25.5" customHeight="1" x14ac:dyDescent="0.25">
      <c r="B106" s="453"/>
      <c r="C106" s="226"/>
      <c r="D106" s="226"/>
      <c r="E106" s="6" t="s">
        <v>26</v>
      </c>
      <c r="F106" s="53">
        <v>0.35</v>
      </c>
      <c r="G106" s="53"/>
      <c r="H106" s="8">
        <f t="shared" si="38"/>
        <v>0</v>
      </c>
      <c r="I106" s="444"/>
      <c r="J106" s="444"/>
      <c r="K106" s="444"/>
      <c r="L106" s="444"/>
      <c r="M106" s="445"/>
    </row>
    <row r="107" spans="2:13" ht="77.25" customHeight="1" thickBot="1" x14ac:dyDescent="0.3">
      <c r="B107" s="454"/>
      <c r="C107" s="229"/>
      <c r="D107" s="229"/>
      <c r="E107" s="11" t="s">
        <v>27</v>
      </c>
      <c r="F107" s="52">
        <f>SUM(F103:F106)</f>
        <v>0.99999999999999989</v>
      </c>
      <c r="G107" s="52">
        <f t="shared" ref="G107" si="39">SUM(G103:G106)</f>
        <v>0.2</v>
      </c>
      <c r="H107" s="86">
        <f t="shared" si="38"/>
        <v>0.20000000000000004</v>
      </c>
      <c r="I107" s="447"/>
      <c r="J107" s="447"/>
      <c r="K107" s="447"/>
      <c r="L107" s="447"/>
      <c r="M107" s="448"/>
    </row>
  </sheetData>
  <protectedRanges>
    <protectedRange sqref="J10" name="Rango1"/>
    <protectedRange sqref="M10" name="Rango2"/>
    <protectedRange sqref="B12:B13" name="Rango3"/>
    <protectedRange sqref="B12:B13" name="Rango47"/>
    <protectedRange sqref="L19 J18:J21 L25 J24:K27 L83 J82:J85 L89 J88:K91 F82:H86 L99 J98:K101 L104 J103:K106 L65 J64:J67 L71 J70:K73 J29:K32 L76 J75:K78 L35 J34:K37 L42 J41:J44 L48 J47:K50 L53 J52:K55 F41:H45 F24:H38 F18:H22 L58 J57:K60 L30 L94 J93:K96 F88:H107 F47:H61 F64:H68 F70:H79" name="Rango5_3"/>
  </protectedRanges>
  <dataConsolidate/>
  <mergeCells count="77">
    <mergeCell ref="I98:M102"/>
    <mergeCell ref="C103:D107"/>
    <mergeCell ref="I103:M107"/>
    <mergeCell ref="M80:M81"/>
    <mergeCell ref="B82:D86"/>
    <mergeCell ref="B87:B107"/>
    <mergeCell ref="C87:D87"/>
    <mergeCell ref="I87:M87"/>
    <mergeCell ref="C88:D92"/>
    <mergeCell ref="I88:M92"/>
    <mergeCell ref="C93:D97"/>
    <mergeCell ref="I93:M97"/>
    <mergeCell ref="C98:D102"/>
    <mergeCell ref="B80:D81"/>
    <mergeCell ref="E80:E81"/>
    <mergeCell ref="F80:F81"/>
    <mergeCell ref="G80:G81"/>
    <mergeCell ref="H80:H81"/>
    <mergeCell ref="I80:L80"/>
    <mergeCell ref="B64:D68"/>
    <mergeCell ref="B69:B79"/>
    <mergeCell ref="C69:D69"/>
    <mergeCell ref="I69:M69"/>
    <mergeCell ref="C70:D74"/>
    <mergeCell ref="I70:M74"/>
    <mergeCell ref="C75:D79"/>
    <mergeCell ref="I75:M79"/>
    <mergeCell ref="I57:M61"/>
    <mergeCell ref="B62:D63"/>
    <mergeCell ref="E62:E63"/>
    <mergeCell ref="F62:F63"/>
    <mergeCell ref="G62:G63"/>
    <mergeCell ref="H62:H63"/>
    <mergeCell ref="I62:L62"/>
    <mergeCell ref="M62:M63"/>
    <mergeCell ref="M39:M40"/>
    <mergeCell ref="B41:D45"/>
    <mergeCell ref="B46:B61"/>
    <mergeCell ref="C46:D46"/>
    <mergeCell ref="I46:M46"/>
    <mergeCell ref="C47:D51"/>
    <mergeCell ref="I47:M51"/>
    <mergeCell ref="C52:D56"/>
    <mergeCell ref="I52:M56"/>
    <mergeCell ref="C57:D61"/>
    <mergeCell ref="B39:D40"/>
    <mergeCell ref="E39:E40"/>
    <mergeCell ref="F39:F40"/>
    <mergeCell ref="G39:G40"/>
    <mergeCell ref="H39:H40"/>
    <mergeCell ref="I39:L39"/>
    <mergeCell ref="B18:D22"/>
    <mergeCell ref="B23:B38"/>
    <mergeCell ref="C23:D23"/>
    <mergeCell ref="I23:M23"/>
    <mergeCell ref="C24:D28"/>
    <mergeCell ref="I24:M28"/>
    <mergeCell ref="C29:D33"/>
    <mergeCell ref="I29:M33"/>
    <mergeCell ref="C34:D38"/>
    <mergeCell ref="I34:M38"/>
    <mergeCell ref="B13:M13"/>
    <mergeCell ref="C14:D14"/>
    <mergeCell ref="K14:L14"/>
    <mergeCell ref="B15:M15"/>
    <mergeCell ref="B16:D17"/>
    <mergeCell ref="E16:E17"/>
    <mergeCell ref="F16:H16"/>
    <mergeCell ref="I16:M16"/>
    <mergeCell ref="C12:D12"/>
    <mergeCell ref="F12:H12"/>
    <mergeCell ref="J12:M12"/>
    <mergeCell ref="B2:C8"/>
    <mergeCell ref="D2:M8"/>
    <mergeCell ref="C10:D10"/>
    <mergeCell ref="F10:H10"/>
    <mergeCell ref="K10:L10"/>
  </mergeCells>
  <conditionalFormatting sqref="F22:G22">
    <cfRule type="cellIs" dxfId="31" priority="32" operator="greaterThan">
      <formula>F21</formula>
    </cfRule>
  </conditionalFormatting>
  <conditionalFormatting sqref="F22:G22">
    <cfRule type="cellIs" dxfId="30" priority="31" operator="greaterThan">
      <formula>#REF!</formula>
    </cfRule>
  </conditionalFormatting>
  <conditionalFormatting sqref="F28:G28">
    <cfRule type="cellIs" dxfId="29" priority="30" operator="greaterThan">
      <formula>#REF!</formula>
    </cfRule>
  </conditionalFormatting>
  <conditionalFormatting sqref="F28:G28">
    <cfRule type="cellIs" dxfId="28" priority="29" operator="greaterThan">
      <formula>F27</formula>
    </cfRule>
  </conditionalFormatting>
  <conditionalFormatting sqref="F102:G102">
    <cfRule type="cellIs" dxfId="27" priority="20" operator="greaterThan">
      <formula>#REF!</formula>
    </cfRule>
  </conditionalFormatting>
  <conditionalFormatting sqref="F33:G33">
    <cfRule type="cellIs" dxfId="26" priority="28" operator="greaterThan">
      <formula>#REF!</formula>
    </cfRule>
  </conditionalFormatting>
  <conditionalFormatting sqref="F33:G33">
    <cfRule type="cellIs" dxfId="25" priority="27" operator="greaterThan">
      <formula>F32</formula>
    </cfRule>
  </conditionalFormatting>
  <conditionalFormatting sqref="F86:G86">
    <cfRule type="cellIs" dxfId="24" priority="23" operator="greaterThan">
      <formula>#REF!</formula>
    </cfRule>
  </conditionalFormatting>
  <conditionalFormatting sqref="F38:G38">
    <cfRule type="cellIs" dxfId="23" priority="26" operator="greaterThan">
      <formula>#REF!</formula>
    </cfRule>
  </conditionalFormatting>
  <conditionalFormatting sqref="F38:G38">
    <cfRule type="cellIs" dxfId="22" priority="25" operator="greaterThan">
      <formula>F37</formula>
    </cfRule>
  </conditionalFormatting>
  <conditionalFormatting sqref="F107:G107">
    <cfRule type="cellIs" dxfId="21" priority="18" operator="greaterThan">
      <formula>#REF!</formula>
    </cfRule>
  </conditionalFormatting>
  <conditionalFormatting sqref="F86:G86">
    <cfRule type="cellIs" dxfId="20" priority="24" operator="greaterThan">
      <formula>F85</formula>
    </cfRule>
  </conditionalFormatting>
  <conditionalFormatting sqref="F92:G92">
    <cfRule type="cellIs" dxfId="19" priority="22" operator="greaterThan">
      <formula>#REF!</formula>
    </cfRule>
  </conditionalFormatting>
  <conditionalFormatting sqref="F92:G92">
    <cfRule type="cellIs" dxfId="18" priority="21" operator="greaterThan">
      <formula>F91</formula>
    </cfRule>
  </conditionalFormatting>
  <conditionalFormatting sqref="F74:G74">
    <cfRule type="cellIs" dxfId="17" priority="14" operator="greaterThan">
      <formula>#REF!</formula>
    </cfRule>
  </conditionalFormatting>
  <conditionalFormatting sqref="F74:G74">
    <cfRule type="cellIs" dxfId="16" priority="13" operator="greaterThan">
      <formula>F73</formula>
    </cfRule>
  </conditionalFormatting>
  <conditionalFormatting sqref="F102:G102">
    <cfRule type="cellIs" dxfId="15" priority="19" operator="greaterThan">
      <formula>F101</formula>
    </cfRule>
  </conditionalFormatting>
  <conditionalFormatting sqref="F107:G107">
    <cfRule type="cellIs" dxfId="14" priority="17" operator="greaterThan">
      <formula>F106</formula>
    </cfRule>
  </conditionalFormatting>
  <conditionalFormatting sqref="F79:G79">
    <cfRule type="cellIs" dxfId="13" priority="12" operator="greaterThan">
      <formula>#REF!</formula>
    </cfRule>
  </conditionalFormatting>
  <conditionalFormatting sqref="F79:G79">
    <cfRule type="cellIs" dxfId="12" priority="11" operator="greaterThan">
      <formula>F78</formula>
    </cfRule>
  </conditionalFormatting>
  <conditionalFormatting sqref="F68:G68">
    <cfRule type="cellIs" dxfId="11" priority="16" operator="greaterThan">
      <formula>F67</formula>
    </cfRule>
  </conditionalFormatting>
  <conditionalFormatting sqref="F68:G68">
    <cfRule type="cellIs" dxfId="10" priority="15" operator="greaterThan">
      <formula>#REF!</formula>
    </cfRule>
  </conditionalFormatting>
  <conditionalFormatting sqref="F56:G56">
    <cfRule type="cellIs" dxfId="9" priority="6" operator="greaterThan">
      <formula>#REF!</formula>
    </cfRule>
  </conditionalFormatting>
  <conditionalFormatting sqref="F56:G56">
    <cfRule type="cellIs" dxfId="8" priority="5" operator="greaterThan">
      <formula>F55</formula>
    </cfRule>
  </conditionalFormatting>
  <conditionalFormatting sqref="F45:G45">
    <cfRule type="cellIs" dxfId="7" priority="10" operator="greaterThan">
      <formula>F44</formula>
    </cfRule>
  </conditionalFormatting>
  <conditionalFormatting sqref="F51:G51">
    <cfRule type="cellIs" dxfId="6" priority="8" operator="greaterThan">
      <formula>#REF!</formula>
    </cfRule>
  </conditionalFormatting>
  <conditionalFormatting sqref="F51:G51">
    <cfRule type="cellIs" dxfId="5" priority="7" operator="greaterThan">
      <formula>F50</formula>
    </cfRule>
  </conditionalFormatting>
  <conditionalFormatting sqref="F61:G61">
    <cfRule type="cellIs" dxfId="4" priority="4" operator="greaterThan">
      <formula>#REF!</formula>
    </cfRule>
  </conditionalFormatting>
  <conditionalFormatting sqref="F61:G61">
    <cfRule type="cellIs" dxfId="3" priority="3" operator="greaterThan">
      <formula>F60</formula>
    </cfRule>
  </conditionalFormatting>
  <conditionalFormatting sqref="F45:G45">
    <cfRule type="cellIs" dxfId="2" priority="9" operator="greaterThan">
      <formula>#REF!</formula>
    </cfRule>
  </conditionalFormatting>
  <conditionalFormatting sqref="F97:G97">
    <cfRule type="cellIs" dxfId="1" priority="2" operator="greaterThan">
      <formula>#REF!</formula>
    </cfRule>
  </conditionalFormatting>
  <conditionalFormatting sqref="F97:G97">
    <cfRule type="cellIs" dxfId="0" priority="1" operator="greaterThan">
      <formula>F96</formula>
    </cfRule>
  </conditionalFormatting>
  <dataValidations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rowBreaks count="2" manualBreakCount="2">
    <brk id="38" max="16383" man="1"/>
    <brk id="79" max="16383" man="1"/>
  </rowBreaks>
  <ignoredErrors>
    <ignoredError sqref="K45 K68 K8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97" r:id="rId4" name="Button 1">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098" r:id="rId5" name="Button 2">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099" r:id="rId6" name="Button 3">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100" r:id="rId7" name="Button 4">
              <controlPr defaultSize="0" print="0" autoFill="0" autoPict="0" macro="[2]!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101" r:id="rId8" name="Button 5">
              <controlPr defaultSize="0" print="0" autoFill="0" autoPict="0" macro="[2]!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102" r:id="rId9" name="Button 6">
              <controlPr defaultSize="0" print="0" autoFill="0" autoPict="0" macro="[2]!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4103" r:id="rId10" name="Button 7">
              <controlPr defaultSize="0" print="0" autoFill="0" autoPict="0" macro="[2]!inser_CAUSA">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4" r:id="rId11" name="Button 8">
              <controlPr defaultSize="0" print="0" autoFill="0" autoPict="0" macro="[2]!inser_CAUSA2">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5" r:id="rId12" name="Button 9">
              <controlPr defaultSize="0" print="0" autoFill="0" autoPict="0" macro="[2]!inser_CAUSA3">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6" r:id="rId13" name="Button 10">
              <controlPr defaultSize="0" print="0" autoFill="0" autoPict="0" macro="[2]!inser_CAUSA">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7" r:id="rId14" name="Button 11">
              <controlPr defaultSize="0" print="0" autoFill="0" autoPict="0" macro="[2]!inser_CAUSA2">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8" r:id="rId15" name="Button 12">
              <controlPr defaultSize="0" print="0" autoFill="0" autoPict="0" macro="[2]!inser_CAUSA3">
                <anchor moveWithCells="1" sizeWithCells="1">
                  <from>
                    <xdr:col>13</xdr:col>
                    <xdr:colOff>0</xdr:colOff>
                    <xdr:row>81</xdr:row>
                    <xdr:rowOff>0</xdr:rowOff>
                  </from>
                  <to>
                    <xdr:col>13</xdr:col>
                    <xdr:colOff>0</xdr:colOff>
                    <xdr:row>81</xdr:row>
                    <xdr:rowOff>0</xdr:rowOff>
                  </to>
                </anchor>
              </controlPr>
            </control>
          </mc:Choice>
        </mc:AlternateContent>
        <mc:AlternateContent xmlns:mc="http://schemas.openxmlformats.org/markup-compatibility/2006">
          <mc:Choice Requires="x14">
            <control shapeId="4109" r:id="rId16" name="Button 13">
              <controlPr defaultSize="0" print="0" autoFill="0" autoPict="0" macro="[2]!inser_CAUSA">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0" r:id="rId17" name="Button 14">
              <controlPr defaultSize="0" print="0" autoFill="0" autoPict="0" macro="[2]!inser_CAUSA2">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1" r:id="rId18" name="Button 15">
              <controlPr defaultSize="0" print="0" autoFill="0" autoPict="0" macro="[2]!inser_CAUSA3">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2" r:id="rId19" name="Button 16">
              <controlPr defaultSize="0" print="0" autoFill="0" autoPict="0" macro="[2]!inser_CAUSA">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3" r:id="rId20" name="Button 17">
              <controlPr defaultSize="0" print="0" autoFill="0" autoPict="0" macro="[2]!inser_CAUSA2">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4" r:id="rId21" name="Button 18">
              <controlPr defaultSize="0" print="0" autoFill="0" autoPict="0" macro="[2]!inser_CAUSA3">
                <anchor moveWithCells="1" sizeWithCells="1">
                  <from>
                    <xdr:col>13</xdr:col>
                    <xdr:colOff>0</xdr:colOff>
                    <xdr:row>63</xdr:row>
                    <xdr:rowOff>0</xdr:rowOff>
                  </from>
                  <to>
                    <xdr:col>13</xdr:col>
                    <xdr:colOff>0</xdr:colOff>
                    <xdr:row>63</xdr:row>
                    <xdr:rowOff>0</xdr:rowOff>
                  </to>
                </anchor>
              </controlPr>
            </control>
          </mc:Choice>
        </mc:AlternateContent>
        <mc:AlternateContent xmlns:mc="http://schemas.openxmlformats.org/markup-compatibility/2006">
          <mc:Choice Requires="x14">
            <control shapeId="4115" r:id="rId22" name="Button 19">
              <controlPr defaultSize="0" print="0" autoFill="0" autoPict="0" macro="[2]!inser_CAUSA">
                <anchor moveWithCells="1" sizeWithCells="1">
                  <from>
                    <xdr:col>13</xdr:col>
                    <xdr:colOff>0</xdr:colOff>
                    <xdr:row>40</xdr:row>
                    <xdr:rowOff>0</xdr:rowOff>
                  </from>
                  <to>
                    <xdr:col>13</xdr:col>
                    <xdr:colOff>0</xdr:colOff>
                    <xdr:row>40</xdr:row>
                    <xdr:rowOff>0</xdr:rowOff>
                  </to>
                </anchor>
              </controlPr>
            </control>
          </mc:Choice>
        </mc:AlternateContent>
        <mc:AlternateContent xmlns:mc="http://schemas.openxmlformats.org/markup-compatibility/2006">
          <mc:Choice Requires="x14">
            <control shapeId="4116" r:id="rId23" name="Button 20">
              <controlPr defaultSize="0" print="0" autoFill="0" autoPict="0" macro="[2]!inser_CAUSA2">
                <anchor moveWithCells="1" sizeWithCells="1">
                  <from>
                    <xdr:col>13</xdr:col>
                    <xdr:colOff>0</xdr:colOff>
                    <xdr:row>40</xdr:row>
                    <xdr:rowOff>0</xdr:rowOff>
                  </from>
                  <to>
                    <xdr:col>13</xdr:col>
                    <xdr:colOff>0</xdr:colOff>
                    <xdr:row>40</xdr:row>
                    <xdr:rowOff>0</xdr:rowOff>
                  </to>
                </anchor>
              </controlPr>
            </control>
          </mc:Choice>
        </mc:AlternateContent>
        <mc:AlternateContent xmlns:mc="http://schemas.openxmlformats.org/markup-compatibility/2006">
          <mc:Choice Requires="x14">
            <control shapeId="4117" r:id="rId24" name="Button 21">
              <controlPr defaultSize="0" print="0" autoFill="0" autoPict="0" macro="[2]!inser_CAUSA3">
                <anchor moveWithCells="1" sizeWithCells="1">
                  <from>
                    <xdr:col>13</xdr:col>
                    <xdr:colOff>0</xdr:colOff>
                    <xdr:row>40</xdr:row>
                    <xdr:rowOff>0</xdr:rowOff>
                  </from>
                  <to>
                    <xdr:col>13</xdr:col>
                    <xdr:colOff>0</xdr:colOff>
                    <xdr:row>40</xdr:row>
                    <xdr:rowOff>0</xdr:rowOff>
                  </to>
                </anchor>
              </controlPr>
            </control>
          </mc:Choice>
        </mc:AlternateContent>
        <mc:AlternateContent xmlns:mc="http://schemas.openxmlformats.org/markup-compatibility/2006">
          <mc:Choice Requires="x14">
            <control shapeId="4118" r:id="rId25" name="Button 22">
              <controlPr defaultSize="0" print="0" autoFill="0" autoPict="0" macro="[2]!inser_CAUSA">
                <anchor moveWithCells="1" sizeWithCells="1">
                  <from>
                    <xdr:col>13</xdr:col>
                    <xdr:colOff>0</xdr:colOff>
                    <xdr:row>40</xdr:row>
                    <xdr:rowOff>0</xdr:rowOff>
                  </from>
                  <to>
                    <xdr:col>13</xdr:col>
                    <xdr:colOff>0</xdr:colOff>
                    <xdr:row>40</xdr:row>
                    <xdr:rowOff>0</xdr:rowOff>
                  </to>
                </anchor>
              </controlPr>
            </control>
          </mc:Choice>
        </mc:AlternateContent>
        <mc:AlternateContent xmlns:mc="http://schemas.openxmlformats.org/markup-compatibility/2006">
          <mc:Choice Requires="x14">
            <control shapeId="4119" r:id="rId26" name="Button 23">
              <controlPr defaultSize="0" print="0" autoFill="0" autoPict="0" macro="[2]!inser_CAUSA2">
                <anchor moveWithCells="1" sizeWithCells="1">
                  <from>
                    <xdr:col>13</xdr:col>
                    <xdr:colOff>0</xdr:colOff>
                    <xdr:row>40</xdr:row>
                    <xdr:rowOff>0</xdr:rowOff>
                  </from>
                  <to>
                    <xdr:col>13</xdr:col>
                    <xdr:colOff>0</xdr:colOff>
                    <xdr:row>40</xdr:row>
                    <xdr:rowOff>0</xdr:rowOff>
                  </to>
                </anchor>
              </controlPr>
            </control>
          </mc:Choice>
        </mc:AlternateContent>
        <mc:AlternateContent xmlns:mc="http://schemas.openxmlformats.org/markup-compatibility/2006">
          <mc:Choice Requires="x14">
            <control shapeId="4120" r:id="rId27" name="Button 24">
              <controlPr defaultSize="0" print="0" autoFill="0" autoPict="0" macro="[2]!inser_CAUSA3">
                <anchor moveWithCells="1" sizeWithCells="1">
                  <from>
                    <xdr:col>13</xdr:col>
                    <xdr:colOff>0</xdr:colOff>
                    <xdr:row>40</xdr:row>
                    <xdr:rowOff>0</xdr:rowOff>
                  </from>
                  <to>
                    <xdr:col>13</xdr:col>
                    <xdr:colOff>0</xdr:colOff>
                    <xdr:row>40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'[FORMATO SEGUIMIENTO A LAS METAS DE LOS PROYECTOS DE INVERSIÓN Y METAS PLAN DE DESARROLLO.xlsx]ESTRUCTURA DISTRITO'!#REF!</xm:f>
          </x14:formula1>
          <xm:sqref>F10 A17:A21 B12:B13 A24:A27 A29:A32 A34:A37 A11:C11 A93:A96 G11:K11 M10 A81:A85 A88:A91 A98:A101 A103:A106 A63:A67 A70:A73 A75:A78 A40:A44 A47:A50 A52:A55 A57:A60 B9:I9</xm:sqref>
        </x14:dataValidation>
        <x14:dataValidation type="list" allowBlank="1" showInputMessage="1" showErrorMessage="1">
          <x14:formula1>
            <xm:f>'[FORMATO SEGUIMIENTO A LAS METAS DE LOS PROYECTOS DE INVERSIÓN Y METAS PLAN DE DESARROLLO.xlsx]01d_planaccioncompgestioninvers'!#REF!</xm:f>
          </x14:formula1>
          <xm:sqref>M11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1094</vt:lpstr>
      <vt:lpstr>1120</vt:lpstr>
      <vt:lpstr>1128</vt:lpstr>
      <vt:lpstr>1129</vt:lpstr>
      <vt:lpstr>1131</vt:lpstr>
      <vt:lpstr>Meta Producto</vt:lpstr>
      <vt:lpstr>Recomendaciones</vt:lpstr>
      <vt:lpstr>FORMATO ANALISIS OBSERVACIONES</vt:lpstr>
      <vt:lpstr>EJEMPLO </vt:lpstr>
      <vt:lpstr>ESTRUCTURA </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mpgomez</dc:creator>
  <cp:lastModifiedBy>Sonia.Rojas</cp:lastModifiedBy>
  <dcterms:created xsi:type="dcterms:W3CDTF">2017-09-20T14:28:21Z</dcterms:created>
  <dcterms:modified xsi:type="dcterms:W3CDTF">2017-10-30T23:06:42Z</dcterms:modified>
</cp:coreProperties>
</file>