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9040" windowHeight="15840" tabRatio="897"/>
  </bookViews>
  <sheets>
    <sheet name="Presentación" sheetId="18" r:id="rId1"/>
    <sheet name="Hoja2" sheetId="32" state="hidden" r:id="rId2"/>
    <sheet name="Plataforma Colibrí" sheetId="7" r:id="rId3"/>
    <sheet name="SECOP" sheetId="8" r:id="rId4"/>
    <sheet name="NTC 5854" sheetId="9" r:id="rId5"/>
    <sheet name="Matriz General" sheetId="6" r:id="rId6"/>
    <sheet name="Nivel central" sheetId="31" r:id="rId7"/>
    <sheet name="Antonio Nariño" sheetId="10" r:id="rId8"/>
    <sheet name="Barrios Unidos" sheetId="12" r:id="rId9"/>
    <sheet name="Bosa" sheetId="11" r:id="rId10"/>
    <sheet name="Chapinero" sheetId="13" r:id="rId11"/>
    <sheet name="Ciudad Bolívar" sheetId="19" r:id="rId12"/>
    <sheet name="Engativá" sheetId="20" r:id="rId13"/>
    <sheet name="Fontibón" sheetId="14" r:id="rId14"/>
    <sheet name="Kennedy" sheetId="15" r:id="rId15"/>
    <sheet name="La Candelaria" sheetId="16" r:id="rId16"/>
    <sheet name="Los Mártires" sheetId="17" r:id="rId17"/>
    <sheet name="Puente Aranda" sheetId="23" r:id="rId18"/>
    <sheet name="Rafael Uribe Uribe" sheetId="24" r:id="rId19"/>
    <sheet name="San Cristóbal" sheetId="25" r:id="rId20"/>
    <sheet name="Santafe" sheetId="26" r:id="rId21"/>
    <sheet name="Suba" sheetId="27" r:id="rId22"/>
    <sheet name="Sumapaz" sheetId="21" r:id="rId23"/>
    <sheet name="Teusaquillo" sheetId="22" r:id="rId24"/>
    <sheet name="Tunjuelito" sheetId="28" r:id="rId25"/>
    <sheet name="Usaquén" sheetId="29" r:id="rId26"/>
    <sheet name="Usme" sheetId="30" r:id="rId27"/>
    <sheet name="Propuesta PAAC 2021" sheetId="1" state="hidden" r:id="rId28"/>
    <sheet name="PAAC racionalizacion tramites" sheetId="2" state="hidden" r:id="rId29"/>
    <sheet name="Hoja1" sheetId="3" state="hidden" r:id="rId30"/>
  </sheets>
  <externalReferences>
    <externalReference r:id="rId31"/>
    <externalReference r:id="rId32"/>
  </externalReferences>
  <definedNames>
    <definedName name="_xlnm._FilterDatabase" localSheetId="7" hidden="1">'Antonio Nariño'!$A$11:$CO$25</definedName>
    <definedName name="_xlnm._FilterDatabase" localSheetId="11" hidden="1">'Ciudad Bolívar'!$D$11:$BC$22</definedName>
    <definedName name="_xlnm._FilterDatabase" localSheetId="12" hidden="1">Engativá!$D$11:$BC$22</definedName>
    <definedName name="_xlnm._FilterDatabase" localSheetId="5" hidden="1">'Matriz General'!$A$12:$BP$315</definedName>
    <definedName name="_xlnm._FilterDatabase" localSheetId="6" hidden="1">'Nivel central'!$A$11:$AG$36</definedName>
    <definedName name="_xlnm._FilterDatabase" localSheetId="27" hidden="1">'Propuesta PAAC 2021'!$A$18:$AZ$98</definedName>
    <definedName name="_xlnm._FilterDatabase" localSheetId="17" hidden="1">'Puente Aranda'!$D$11:$BC$22</definedName>
    <definedName name="_xlnm._FilterDatabase" localSheetId="18" hidden="1">'Rafael Uribe Uribe'!$D$11:$BC$22</definedName>
    <definedName name="_xlnm._FilterDatabase" localSheetId="19" hidden="1">'San Cristóbal'!$D$11:$BC$22</definedName>
    <definedName name="_xlnm._FilterDatabase" localSheetId="20" hidden="1">Santafe!$D$11:$BC$22</definedName>
    <definedName name="_xlnm._FilterDatabase" localSheetId="21" hidden="1">Suba!$D$11:$BC$22</definedName>
    <definedName name="_xlnm._FilterDatabase" localSheetId="24" hidden="1">Tunjuelito!$D$11:$BC$22</definedName>
    <definedName name="_xlnm._FilterDatabase" localSheetId="25" hidden="1">Usaquén!$D$11:$BC$22</definedName>
    <definedName name="_xlnm._FilterDatabase" localSheetId="26" hidden="1">Usme!$D$11:$BC$22</definedName>
    <definedName name="INDICADOR">[1]Hoja2!$F$2:$F$4</definedName>
    <definedName name="PROGRAMACION">[1]Hoja2!$D$2:$D$5</definedName>
    <definedName name="Tipos">[2]TABLA!$G$2:$G$4</definedName>
  </definedNames>
  <calcPr calcId="191029"/>
  <pivotCaches>
    <pivotCache cacheId="0"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18" i="6" l="1"/>
  <c r="AV23" i="10" l="1"/>
  <c r="H47" i="18" s="1"/>
  <c r="AV23" i="11"/>
  <c r="H49" i="18" s="1"/>
  <c r="AV24" i="10"/>
  <c r="Z315" i="6"/>
  <c r="Y315" i="6"/>
  <c r="Z302" i="6"/>
  <c r="Z299" i="6"/>
  <c r="Z298" i="6"/>
  <c r="Z297" i="6"/>
  <c r="Z274" i="6"/>
  <c r="Z271" i="6"/>
  <c r="Z269" i="6"/>
  <c r="Z244" i="6"/>
  <c r="Z243" i="6"/>
  <c r="Z242" i="6"/>
  <c r="Z240" i="6"/>
  <c r="Z238" i="6"/>
  <c r="Z216" i="6"/>
  <c r="Z168" i="6"/>
  <c r="Z116" i="6"/>
  <c r="AF116" i="6" s="1"/>
  <c r="Z70" i="6"/>
  <c r="Z69" i="6"/>
  <c r="Z67" i="6"/>
  <c r="Z21" i="6"/>
  <c r="Z20" i="6"/>
  <c r="Z19" i="6"/>
  <c r="Z18" i="6"/>
  <c r="Z14" i="6"/>
  <c r="Z221" i="6"/>
  <c r="Z44" i="6"/>
  <c r="Z43" i="6"/>
  <c r="Z42" i="6"/>
  <c r="Z41" i="6"/>
  <c r="Z40" i="6"/>
  <c r="Z39" i="6"/>
  <c r="Z38" i="6"/>
  <c r="Z37" i="6"/>
  <c r="Z36" i="6"/>
  <c r="Z35" i="6"/>
  <c r="Z34" i="6"/>
  <c r="Z33" i="6"/>
  <c r="Z32" i="6"/>
  <c r="Z31" i="6"/>
  <c r="Z30" i="6"/>
  <c r="Z29" i="6"/>
  <c r="Z28" i="6"/>
  <c r="Z27" i="6"/>
  <c r="Z26" i="6"/>
  <c r="Z25" i="6"/>
  <c r="Z65" i="6"/>
  <c r="Z64" i="6"/>
  <c r="Z63" i="6"/>
  <c r="Z62" i="6"/>
  <c r="Z61" i="6"/>
  <c r="Z60" i="6"/>
  <c r="Z59" i="6"/>
  <c r="Z58" i="6"/>
  <c r="Z57" i="6"/>
  <c r="Z56" i="6"/>
  <c r="Z55" i="6"/>
  <c r="Z54" i="6"/>
  <c r="Z53" i="6"/>
  <c r="Z52" i="6"/>
  <c r="Z51" i="6"/>
  <c r="Z50" i="6"/>
  <c r="Z49" i="6"/>
  <c r="Z48" i="6"/>
  <c r="Z47" i="6"/>
  <c r="Z46" i="6"/>
  <c r="Z91" i="6"/>
  <c r="Z90" i="6"/>
  <c r="Z89" i="6"/>
  <c r="Z88" i="6"/>
  <c r="Z87" i="6"/>
  <c r="Z86" i="6"/>
  <c r="Z85" i="6"/>
  <c r="Z84" i="6"/>
  <c r="Z83" i="6"/>
  <c r="Z82" i="6"/>
  <c r="Z81" i="6"/>
  <c r="Z80" i="6"/>
  <c r="Z79" i="6"/>
  <c r="Z78" i="6"/>
  <c r="Z77" i="6"/>
  <c r="Z76" i="6"/>
  <c r="Z75" i="6"/>
  <c r="Z74" i="6"/>
  <c r="Z73" i="6"/>
  <c r="Z72" i="6"/>
  <c r="Z115" i="6"/>
  <c r="Z114" i="6"/>
  <c r="Z113" i="6"/>
  <c r="Z112" i="6"/>
  <c r="Z111" i="6"/>
  <c r="Z110" i="6"/>
  <c r="Z109" i="6"/>
  <c r="Z108" i="6"/>
  <c r="Z107" i="6"/>
  <c r="Z106" i="6"/>
  <c r="Z105" i="6"/>
  <c r="Z104" i="6"/>
  <c r="Z103" i="6"/>
  <c r="Z102" i="6"/>
  <c r="Z101" i="6"/>
  <c r="Z100" i="6"/>
  <c r="Z99" i="6"/>
  <c r="Z98" i="6"/>
  <c r="Z97" i="6"/>
  <c r="Z96" i="6"/>
  <c r="Z137" i="6"/>
  <c r="Z136" i="6"/>
  <c r="Z135" i="6"/>
  <c r="Z133" i="6"/>
  <c r="Z130" i="6"/>
  <c r="Z129" i="6"/>
  <c r="Z127" i="6"/>
  <c r="Z126" i="6"/>
  <c r="Z125" i="6"/>
  <c r="Z124" i="6"/>
  <c r="Z122" i="6"/>
  <c r="Z121" i="6"/>
  <c r="Z120" i="6"/>
  <c r="Z119" i="6"/>
  <c r="Z118" i="6"/>
  <c r="Z163" i="6"/>
  <c r="Z162" i="6"/>
  <c r="Z161" i="6"/>
  <c r="Z160" i="6"/>
  <c r="Z159" i="6"/>
  <c r="Z158" i="6"/>
  <c r="Z157" i="6"/>
  <c r="Z156" i="6"/>
  <c r="Z155" i="6"/>
  <c r="Z154" i="6"/>
  <c r="Z153" i="6"/>
  <c r="Z152" i="6"/>
  <c r="Z151" i="6"/>
  <c r="Z150" i="6"/>
  <c r="Z149" i="6"/>
  <c r="Z148" i="6"/>
  <c r="Z147" i="6"/>
  <c r="Z146" i="6"/>
  <c r="Z145" i="6"/>
  <c r="Z144" i="6"/>
  <c r="C16" i="32"/>
  <c r="C17" i="32"/>
  <c r="C19" i="32"/>
  <c r="C15" i="32"/>
  <c r="C13" i="32"/>
  <c r="C18" i="32"/>
  <c r="C14" i="32"/>
  <c r="Z143" i="6" l="1"/>
  <c r="Z95" i="6"/>
  <c r="Z71" i="6"/>
  <c r="Z45" i="6"/>
  <c r="AF45" i="6" s="1"/>
  <c r="Z24" i="6"/>
  <c r="AF95" i="6"/>
  <c r="Z190" i="6"/>
  <c r="Z189" i="6"/>
  <c r="Z188" i="6"/>
  <c r="Z187" i="6"/>
  <c r="Z186" i="6"/>
  <c r="Z185" i="6"/>
  <c r="Z184" i="6"/>
  <c r="Z183" i="6"/>
  <c r="Z182" i="6"/>
  <c r="Z181" i="6"/>
  <c r="Z180" i="6"/>
  <c r="Z179" i="6"/>
  <c r="Z178" i="6"/>
  <c r="Z177" i="6"/>
  <c r="Z176" i="6"/>
  <c r="Z175" i="6"/>
  <c r="Z174" i="6"/>
  <c r="Z173" i="6"/>
  <c r="Z172" i="6"/>
  <c r="Z171" i="6"/>
  <c r="Z170" i="6"/>
  <c r="Z215" i="6"/>
  <c r="Z214" i="6"/>
  <c r="Z213" i="6"/>
  <c r="Z212" i="6"/>
  <c r="Z211" i="6"/>
  <c r="Z210" i="6"/>
  <c r="Z209" i="6"/>
  <c r="Z208" i="6"/>
  <c r="Z207" i="6"/>
  <c r="Z206" i="6"/>
  <c r="Z205" i="6"/>
  <c r="Z204" i="6"/>
  <c r="Z203" i="6"/>
  <c r="Z202" i="6"/>
  <c r="Z201" i="6"/>
  <c r="Z200" i="6"/>
  <c r="Z199" i="6"/>
  <c r="Z198" i="6"/>
  <c r="Z197" i="6"/>
  <c r="Z196" i="6"/>
  <c r="Z237" i="6"/>
  <c r="Z236" i="6"/>
  <c r="Z235" i="6"/>
  <c r="Z234" i="6"/>
  <c r="Z233" i="6"/>
  <c r="Z232" i="6"/>
  <c r="Z231" i="6"/>
  <c r="Z230" i="6"/>
  <c r="Z229" i="6"/>
  <c r="Z228" i="6"/>
  <c r="Z227" i="6"/>
  <c r="Z226" i="6"/>
  <c r="Z225" i="6"/>
  <c r="Z224" i="6"/>
  <c r="Z223" i="6"/>
  <c r="Z222" i="6"/>
  <c r="Z220" i="6"/>
  <c r="Z219" i="6"/>
  <c r="Z218" i="6"/>
  <c r="Z217" i="6" s="1"/>
  <c r="Z295" i="6"/>
  <c r="Z294" i="6"/>
  <c r="Z293" i="6"/>
  <c r="Z292" i="6"/>
  <c r="Z291" i="6"/>
  <c r="Z290" i="6"/>
  <c r="Z289" i="6"/>
  <c r="Z288" i="6"/>
  <c r="Z287" i="6"/>
  <c r="Z286" i="6"/>
  <c r="Z285" i="6"/>
  <c r="Z284" i="6"/>
  <c r="Z283" i="6"/>
  <c r="Z282" i="6"/>
  <c r="Z281" i="6"/>
  <c r="Z280" i="6"/>
  <c r="Z279" i="6"/>
  <c r="Z278" i="6"/>
  <c r="Z277" i="6"/>
  <c r="Z276" i="6"/>
  <c r="Z275" i="6" s="1"/>
  <c r="AF275" i="6" s="1"/>
  <c r="Z265" i="6"/>
  <c r="Z264" i="6"/>
  <c r="Z263" i="6"/>
  <c r="Z262" i="6"/>
  <c r="Z261" i="6"/>
  <c r="Z260" i="6"/>
  <c r="Z259" i="6"/>
  <c r="Z258" i="6"/>
  <c r="Z257" i="6"/>
  <c r="Z256" i="6"/>
  <c r="Z255" i="6"/>
  <c r="Z254" i="6"/>
  <c r="Z253" i="6"/>
  <c r="Z252" i="6"/>
  <c r="Z251" i="6"/>
  <c r="Z250" i="6"/>
  <c r="Z249" i="6"/>
  <c r="Z248" i="6"/>
  <c r="Z247" i="6"/>
  <c r="Z246" i="6"/>
  <c r="Z245" i="6" s="1"/>
  <c r="AE71" i="6"/>
  <c r="AE68" i="6"/>
  <c r="AE67" i="6"/>
  <c r="AE20" i="6"/>
  <c r="AE21" i="6"/>
  <c r="AE22" i="6"/>
  <c r="AE23" i="6"/>
  <c r="AE24" i="6"/>
  <c r="Y14" i="6"/>
  <c r="AA15" i="6"/>
  <c r="AA16" i="6"/>
  <c r="AC16" i="6"/>
  <c r="AA17" i="6"/>
  <c r="AC17" i="6"/>
  <c r="Y18" i="6"/>
  <c r="AA18" i="6"/>
  <c r="AC18" i="6"/>
  <c r="Y19" i="6"/>
  <c r="AA19" i="6"/>
  <c r="AC19" i="6"/>
  <c r="Y20" i="6"/>
  <c r="AA20" i="6"/>
  <c r="AC20" i="6"/>
  <c r="Y21" i="6"/>
  <c r="AA21" i="6"/>
  <c r="AC21" i="6"/>
  <c r="AA22" i="6"/>
  <c r="AA23" i="6"/>
  <c r="AC23" i="6"/>
  <c r="AA24" i="6"/>
  <c r="AC24" i="6"/>
  <c r="Y45" i="6"/>
  <c r="Y67" i="6"/>
  <c r="AA67" i="6"/>
  <c r="AC67" i="6"/>
  <c r="AA68" i="6"/>
  <c r="AC68" i="6"/>
  <c r="Y69" i="6"/>
  <c r="Y70" i="6"/>
  <c r="AA70" i="6"/>
  <c r="AC70" i="6"/>
  <c r="AA71" i="6"/>
  <c r="AC71" i="6"/>
  <c r="AA92" i="6"/>
  <c r="AA93" i="6"/>
  <c r="AA94" i="6"/>
  <c r="AA95" i="6"/>
  <c r="Y116" i="6"/>
  <c r="AA116" i="6"/>
  <c r="AC116" i="6"/>
  <c r="AA117" i="6"/>
  <c r="AC117" i="6"/>
  <c r="AA138" i="6"/>
  <c r="AA139" i="6"/>
  <c r="AA140" i="6"/>
  <c r="AA141" i="6"/>
  <c r="AA142" i="6"/>
  <c r="AC142" i="6"/>
  <c r="AA143" i="6"/>
  <c r="AC143" i="6"/>
  <c r="AA164" i="6"/>
  <c r="AC164" i="6"/>
  <c r="AA165" i="6"/>
  <c r="AC165" i="6"/>
  <c r="AA166" i="6"/>
  <c r="AA167" i="6"/>
  <c r="Y168" i="6"/>
  <c r="AA169" i="6"/>
  <c r="AA191" i="6"/>
  <c r="AC192" i="6"/>
  <c r="AA193" i="6"/>
  <c r="AA194" i="6"/>
  <c r="AA195" i="6"/>
  <c r="Y216" i="6"/>
  <c r="AA216" i="6"/>
  <c r="AC216" i="6"/>
  <c r="AA217" i="6"/>
  <c r="AC217" i="6"/>
  <c r="Y238" i="6"/>
  <c r="AA238" i="6"/>
  <c r="AC238" i="6"/>
  <c r="AA239" i="6"/>
  <c r="Y240" i="6"/>
  <c r="AA240" i="6"/>
  <c r="AC240" i="6"/>
  <c r="AC241" i="6"/>
  <c r="Y242" i="6"/>
  <c r="AA242" i="6"/>
  <c r="AC242" i="6"/>
  <c r="Y243" i="6"/>
  <c r="Y244" i="6"/>
  <c r="Y245" i="6"/>
  <c r="AA245" i="6"/>
  <c r="AC245" i="6"/>
  <c r="AC266" i="6"/>
  <c r="AA267" i="6"/>
  <c r="AA268" i="6"/>
  <c r="Y269" i="6"/>
  <c r="AC269" i="6"/>
  <c r="AA270" i="6"/>
  <c r="Y271" i="6"/>
  <c r="AA271" i="6"/>
  <c r="AC272" i="6"/>
  <c r="AC273" i="6"/>
  <c r="Y274" i="6"/>
  <c r="AA274" i="6"/>
  <c r="AA275" i="6"/>
  <c r="AC275" i="6"/>
  <c r="Y297" i="6"/>
  <c r="AA297" i="6"/>
  <c r="AC297" i="6"/>
  <c r="Y298" i="6"/>
  <c r="AA298" i="6"/>
  <c r="AC298" i="6"/>
  <c r="Y299" i="6"/>
  <c r="AC299" i="6"/>
  <c r="AA300" i="6"/>
  <c r="AC301" i="6"/>
  <c r="Y302" i="6"/>
  <c r="AC302" i="6"/>
  <c r="AC303" i="6"/>
  <c r="AA304" i="6"/>
  <c r="AA305" i="6"/>
  <c r="AC305" i="6"/>
  <c r="AA306" i="6"/>
  <c r="AA307" i="6"/>
  <c r="AA308" i="6"/>
  <c r="AC309" i="6"/>
  <c r="AA310" i="6"/>
  <c r="AC311" i="6"/>
  <c r="AC312" i="6"/>
  <c r="AC313" i="6"/>
  <c r="AA314" i="6"/>
  <c r="AA315" i="6"/>
  <c r="AC315" i="6"/>
  <c r="AC13" i="6"/>
  <c r="AA13" i="6"/>
  <c r="AF14" i="6"/>
  <c r="AF15" i="6"/>
  <c r="AF16" i="6"/>
  <c r="AF17" i="6"/>
  <c r="AF18" i="6"/>
  <c r="AF19" i="6"/>
  <c r="AF20" i="6"/>
  <c r="AF21" i="6"/>
  <c r="AF22" i="6"/>
  <c r="AF23" i="6"/>
  <c r="AF24" i="6"/>
  <c r="AF67" i="6"/>
  <c r="AF68" i="6"/>
  <c r="AF69" i="6"/>
  <c r="AF70" i="6"/>
  <c r="AF71" i="6"/>
  <c r="AF92" i="6"/>
  <c r="AF93" i="6"/>
  <c r="AF94" i="6"/>
  <c r="AF138" i="6"/>
  <c r="AF139" i="6"/>
  <c r="AF140" i="6"/>
  <c r="AF141" i="6"/>
  <c r="AF142" i="6"/>
  <c r="AF143" i="6"/>
  <c r="AF164" i="6"/>
  <c r="AF165" i="6"/>
  <c r="AF166" i="6"/>
  <c r="AF167" i="6"/>
  <c r="AF168" i="6"/>
  <c r="AF191" i="6"/>
  <c r="AF192" i="6"/>
  <c r="AF193" i="6"/>
  <c r="AF194" i="6"/>
  <c r="AF216" i="6"/>
  <c r="AF238" i="6"/>
  <c r="AF239" i="6"/>
  <c r="AF240" i="6"/>
  <c r="AF241" i="6"/>
  <c r="AF242" i="6"/>
  <c r="AF243" i="6"/>
  <c r="AF244" i="6"/>
  <c r="AF266" i="6"/>
  <c r="AF267" i="6"/>
  <c r="AF268" i="6"/>
  <c r="AF269" i="6"/>
  <c r="AF270" i="6"/>
  <c r="AF271" i="6"/>
  <c r="AF272" i="6"/>
  <c r="AF273" i="6"/>
  <c r="AF274" i="6"/>
  <c r="AF297" i="6"/>
  <c r="AF298" i="6"/>
  <c r="AF299" i="6"/>
  <c r="AF300" i="6"/>
  <c r="AF301" i="6"/>
  <c r="AF302" i="6"/>
  <c r="AF303" i="6"/>
  <c r="AF304" i="6"/>
  <c r="AF305" i="6"/>
  <c r="AF306" i="6"/>
  <c r="AF307" i="6"/>
  <c r="AF308" i="6"/>
  <c r="AF309" i="6"/>
  <c r="AF310" i="6"/>
  <c r="AF311" i="6"/>
  <c r="AF312" i="6"/>
  <c r="AF313" i="6"/>
  <c r="AF314" i="6"/>
  <c r="AF315" i="6"/>
  <c r="AF13" i="6"/>
  <c r="AE14" i="6"/>
  <c r="AE15" i="6"/>
  <c r="AE16" i="6"/>
  <c r="AE17" i="6"/>
  <c r="AE18" i="6"/>
  <c r="AE19" i="6"/>
  <c r="AE45" i="6"/>
  <c r="AE69" i="6"/>
  <c r="AE70" i="6"/>
  <c r="AE92" i="6"/>
  <c r="AE93" i="6"/>
  <c r="AE94" i="6"/>
  <c r="AE95" i="6"/>
  <c r="AE116" i="6"/>
  <c r="AE117" i="6"/>
  <c r="AE138" i="6"/>
  <c r="AE139" i="6"/>
  <c r="AE140" i="6"/>
  <c r="AE141" i="6"/>
  <c r="AE142" i="6"/>
  <c r="AE143" i="6"/>
  <c r="AE164" i="6"/>
  <c r="AE165" i="6"/>
  <c r="AE166" i="6"/>
  <c r="AE167" i="6"/>
  <c r="AE168" i="6"/>
  <c r="AE169" i="6"/>
  <c r="AE191" i="6"/>
  <c r="AE192" i="6"/>
  <c r="AE193" i="6"/>
  <c r="AE194" i="6"/>
  <c r="AE195" i="6"/>
  <c r="AE216" i="6"/>
  <c r="AE217" i="6"/>
  <c r="AE238" i="6"/>
  <c r="AE239" i="6"/>
  <c r="AE240" i="6"/>
  <c r="AE241" i="6"/>
  <c r="AE242" i="6"/>
  <c r="AE243" i="6"/>
  <c r="AE244" i="6"/>
  <c r="AE245" i="6"/>
  <c r="AE266" i="6"/>
  <c r="AE267" i="6"/>
  <c r="AE268" i="6"/>
  <c r="AE269" i="6"/>
  <c r="AE270" i="6"/>
  <c r="AE271" i="6"/>
  <c r="AE272" i="6"/>
  <c r="AE273" i="6"/>
  <c r="AE274" i="6"/>
  <c r="AE275" i="6"/>
  <c r="AE297" i="6"/>
  <c r="AE298" i="6"/>
  <c r="AE299" i="6"/>
  <c r="AE300" i="6"/>
  <c r="AE301" i="6"/>
  <c r="AE302" i="6"/>
  <c r="AE303" i="6"/>
  <c r="AE304" i="6"/>
  <c r="AE305" i="6"/>
  <c r="AE306" i="6"/>
  <c r="AE307" i="6"/>
  <c r="AE308" i="6"/>
  <c r="AE309" i="6"/>
  <c r="AE310" i="6"/>
  <c r="AE311" i="6"/>
  <c r="AE312" i="6"/>
  <c r="AE313" i="6"/>
  <c r="AE314" i="6"/>
  <c r="AE315" i="6"/>
  <c r="AE13" i="6"/>
  <c r="Z195" i="6" l="1"/>
  <c r="AF195" i="6" s="1"/>
  <c r="Z169" i="6"/>
  <c r="AF217" i="6"/>
  <c r="AF245" i="6"/>
  <c r="BB22" i="30"/>
  <c r="AF295" i="6" s="1"/>
  <c r="BB21" i="30"/>
  <c r="AF265" i="6" s="1"/>
  <c r="BB20" i="30"/>
  <c r="AF237" i="6" s="1"/>
  <c r="BB19" i="30"/>
  <c r="AF215" i="6" s="1"/>
  <c r="BB18" i="30"/>
  <c r="AF189" i="6" s="1"/>
  <c r="BB17" i="30"/>
  <c r="AF163" i="6" s="1"/>
  <c r="BB16" i="30"/>
  <c r="AF137" i="6" s="1"/>
  <c r="BB15" i="30"/>
  <c r="AF115" i="6" s="1"/>
  <c r="BB14" i="30"/>
  <c r="AF91" i="6" s="1"/>
  <c r="BB13" i="30"/>
  <c r="AF65" i="6" s="1"/>
  <c r="BB12" i="30"/>
  <c r="AF44" i="6" s="1"/>
  <c r="BB22" i="29"/>
  <c r="AF294" i="6" s="1"/>
  <c r="BB21" i="29"/>
  <c r="AF264" i="6" s="1"/>
  <c r="BB20" i="29"/>
  <c r="AF236" i="6" s="1"/>
  <c r="BB19" i="29"/>
  <c r="AF214" i="6" s="1"/>
  <c r="BB18" i="29"/>
  <c r="AF188" i="6" s="1"/>
  <c r="BB17" i="29"/>
  <c r="AF162" i="6" s="1"/>
  <c r="BB16" i="29"/>
  <c r="AF136" i="6" s="1"/>
  <c r="BB15" i="29"/>
  <c r="AF114" i="6" s="1"/>
  <c r="BB14" i="29"/>
  <c r="AF90" i="6" s="1"/>
  <c r="BB13" i="29"/>
  <c r="AF64" i="6" s="1"/>
  <c r="BB12" i="29"/>
  <c r="AF43" i="6" s="1"/>
  <c r="BB22" i="28"/>
  <c r="AF293" i="6" s="1"/>
  <c r="BB21" i="28"/>
  <c r="AF263" i="6" s="1"/>
  <c r="BB20" i="28"/>
  <c r="AF235" i="6" s="1"/>
  <c r="BB19" i="28"/>
  <c r="AF213" i="6" s="1"/>
  <c r="BB18" i="28"/>
  <c r="AF187" i="6" s="1"/>
  <c r="BB17" i="28"/>
  <c r="AF161" i="6" s="1"/>
  <c r="BB16" i="28"/>
  <c r="AF135" i="6" s="1"/>
  <c r="BB15" i="28"/>
  <c r="AF113" i="6" s="1"/>
  <c r="BB14" i="28"/>
  <c r="AF89" i="6" s="1"/>
  <c r="BB13" i="28"/>
  <c r="AF63" i="6" s="1"/>
  <c r="BB12" i="28"/>
  <c r="AF42" i="6" s="1"/>
  <c r="BB22" i="22"/>
  <c r="AF292" i="6" s="1"/>
  <c r="BB21" i="22"/>
  <c r="AF262" i="6" s="1"/>
  <c r="BB20" i="22"/>
  <c r="AF234" i="6" s="1"/>
  <c r="BB19" i="22"/>
  <c r="AF212" i="6" s="1"/>
  <c r="BB18" i="22"/>
  <c r="AF186" i="6" s="1"/>
  <c r="BB17" i="22"/>
  <c r="AF160" i="6" s="1"/>
  <c r="BB15" i="22"/>
  <c r="AF112" i="6" s="1"/>
  <c r="BB14" i="22"/>
  <c r="AF88" i="6" s="1"/>
  <c r="BB13" i="22"/>
  <c r="AF62" i="6" s="1"/>
  <c r="BB12" i="22"/>
  <c r="AF41" i="6" s="1"/>
  <c r="BB22" i="21"/>
  <c r="AF291" i="6" s="1"/>
  <c r="BB21" i="21"/>
  <c r="AF261" i="6" s="1"/>
  <c r="BB20" i="21"/>
  <c r="AF233" i="6" s="1"/>
  <c r="BB19" i="21"/>
  <c r="AF211" i="6" s="1"/>
  <c r="BB18" i="21"/>
  <c r="AF185" i="6" s="1"/>
  <c r="BB17" i="21"/>
  <c r="AF159" i="6" s="1"/>
  <c r="BB16" i="21"/>
  <c r="AF133" i="6" s="1"/>
  <c r="BB15" i="21"/>
  <c r="AF111" i="6" s="1"/>
  <c r="BB14" i="21"/>
  <c r="AF87" i="6" s="1"/>
  <c r="BB13" i="21"/>
  <c r="AF61" i="6" s="1"/>
  <c r="BB12" i="21"/>
  <c r="AF40" i="6" s="1"/>
  <c r="BB22" i="27"/>
  <c r="AF290" i="6" s="1"/>
  <c r="BB21" i="27"/>
  <c r="AF260" i="6" s="1"/>
  <c r="BB20" i="27"/>
  <c r="AF232" i="6" s="1"/>
  <c r="BB19" i="27"/>
  <c r="AF210" i="6" s="1"/>
  <c r="BB18" i="27"/>
  <c r="AF184" i="6" s="1"/>
  <c r="BB17" i="27"/>
  <c r="AF158" i="6" s="1"/>
  <c r="BB15" i="27"/>
  <c r="AF110" i="6" s="1"/>
  <c r="BB14" i="27"/>
  <c r="AF86" i="6" s="1"/>
  <c r="BB13" i="27"/>
  <c r="AF60" i="6" s="1"/>
  <c r="BB12" i="27"/>
  <c r="AF39" i="6" s="1"/>
  <c r="BB22" i="26"/>
  <c r="AF289" i="6" s="1"/>
  <c r="BB21" i="26"/>
  <c r="AF259" i="6" s="1"/>
  <c r="BB20" i="26"/>
  <c r="AF231" i="6" s="1"/>
  <c r="BB19" i="26"/>
  <c r="AF209" i="6" s="1"/>
  <c r="BB18" i="26"/>
  <c r="AF183" i="6" s="1"/>
  <c r="BB17" i="26"/>
  <c r="AF157" i="6" s="1"/>
  <c r="BB15" i="26"/>
  <c r="AF109" i="6" s="1"/>
  <c r="BB14" i="26"/>
  <c r="AF85" i="6" s="1"/>
  <c r="BB13" i="26"/>
  <c r="AF59" i="6" s="1"/>
  <c r="BB12" i="26"/>
  <c r="AF38" i="6" s="1"/>
  <c r="BB22" i="25"/>
  <c r="AF288" i="6" s="1"/>
  <c r="BB21" i="25"/>
  <c r="AF258" i="6" s="1"/>
  <c r="BB20" i="25"/>
  <c r="AF230" i="6" s="1"/>
  <c r="BB19" i="25"/>
  <c r="AF208" i="6" s="1"/>
  <c r="BB18" i="25"/>
  <c r="AF182" i="6" s="1"/>
  <c r="BB17" i="25"/>
  <c r="AF156" i="6" s="1"/>
  <c r="BB16" i="25"/>
  <c r="AF130" i="6" s="1"/>
  <c r="BB15" i="25"/>
  <c r="AF108" i="6" s="1"/>
  <c r="BB14" i="25"/>
  <c r="AF84" i="6" s="1"/>
  <c r="BB13" i="25"/>
  <c r="AF58" i="6" s="1"/>
  <c r="BB12" i="25"/>
  <c r="AF37" i="6" s="1"/>
  <c r="BB22" i="24"/>
  <c r="AF287" i="6" s="1"/>
  <c r="BB21" i="24"/>
  <c r="AF257" i="6" s="1"/>
  <c r="BB20" i="24"/>
  <c r="AF229" i="6" s="1"/>
  <c r="BB19" i="24"/>
  <c r="AF207" i="6" s="1"/>
  <c r="BB18" i="24"/>
  <c r="AF181" i="6" s="1"/>
  <c r="BB17" i="24"/>
  <c r="AF155" i="6" s="1"/>
  <c r="BB16" i="24"/>
  <c r="AF129" i="6" s="1"/>
  <c r="BB15" i="24"/>
  <c r="AF107" i="6" s="1"/>
  <c r="BB14" i="24"/>
  <c r="AF83" i="6" s="1"/>
  <c r="BB13" i="24"/>
  <c r="AF57" i="6" s="1"/>
  <c r="BB12" i="24"/>
  <c r="AF36" i="6" s="1"/>
  <c r="BB22" i="23"/>
  <c r="AF286" i="6" s="1"/>
  <c r="BB21" i="23"/>
  <c r="AF256" i="6" s="1"/>
  <c r="BB20" i="23"/>
  <c r="AF228" i="6" s="1"/>
  <c r="BB19" i="23"/>
  <c r="AF206" i="6" s="1"/>
  <c r="BB18" i="23"/>
  <c r="AF180" i="6" s="1"/>
  <c r="BB17" i="23"/>
  <c r="AF154" i="6" s="1"/>
  <c r="BB15" i="23"/>
  <c r="AF106" i="6" s="1"/>
  <c r="BB14" i="23"/>
  <c r="AF82" i="6" s="1"/>
  <c r="BB13" i="23"/>
  <c r="AF56" i="6" s="1"/>
  <c r="BB12" i="23"/>
  <c r="AF35" i="6" s="1"/>
  <c r="BB22" i="17"/>
  <c r="AF285" i="6" s="1"/>
  <c r="BB21" i="17"/>
  <c r="AF255" i="6" s="1"/>
  <c r="BB20" i="17"/>
  <c r="AF227" i="6" s="1"/>
  <c r="BB19" i="17"/>
  <c r="AF205" i="6" s="1"/>
  <c r="BB18" i="17"/>
  <c r="AF179" i="6" s="1"/>
  <c r="BB17" i="17"/>
  <c r="AF153" i="6" s="1"/>
  <c r="BB16" i="17"/>
  <c r="AF127" i="6" s="1"/>
  <c r="BB15" i="17"/>
  <c r="AF105" i="6" s="1"/>
  <c r="BB14" i="17"/>
  <c r="AF81" i="6" s="1"/>
  <c r="BB13" i="17"/>
  <c r="AF55" i="6" s="1"/>
  <c r="BB12" i="17"/>
  <c r="AF34" i="6" s="1"/>
  <c r="BB22" i="16"/>
  <c r="AF284" i="6" s="1"/>
  <c r="BB21" i="16"/>
  <c r="AF254" i="6" s="1"/>
  <c r="BB20" i="16"/>
  <c r="AF226" i="6" s="1"/>
  <c r="BB19" i="16"/>
  <c r="AF204" i="6" s="1"/>
  <c r="BB18" i="16"/>
  <c r="AF178" i="6" s="1"/>
  <c r="BB17" i="16"/>
  <c r="AF152" i="6" s="1"/>
  <c r="BB16" i="16"/>
  <c r="AF126" i="6" s="1"/>
  <c r="BB15" i="16"/>
  <c r="AF104" i="6" s="1"/>
  <c r="BB14" i="16"/>
  <c r="AF80" i="6" s="1"/>
  <c r="BB13" i="16"/>
  <c r="AF54" i="6" s="1"/>
  <c r="BB12" i="16"/>
  <c r="AF33" i="6" s="1"/>
  <c r="BB22" i="15"/>
  <c r="AF283" i="6" s="1"/>
  <c r="BB21" i="15"/>
  <c r="AF253" i="6" s="1"/>
  <c r="BB20" i="15"/>
  <c r="AF225" i="6" s="1"/>
  <c r="BB19" i="15"/>
  <c r="AF203" i="6" s="1"/>
  <c r="BB18" i="15"/>
  <c r="AF177" i="6" s="1"/>
  <c r="BB17" i="15"/>
  <c r="AF151" i="6" s="1"/>
  <c r="BB16" i="15"/>
  <c r="AF125" i="6" s="1"/>
  <c r="BB15" i="15"/>
  <c r="AF103" i="6" s="1"/>
  <c r="BB14" i="15"/>
  <c r="AF79" i="6" s="1"/>
  <c r="BB13" i="15"/>
  <c r="AF53" i="6" s="1"/>
  <c r="BB12" i="15"/>
  <c r="AF32" i="6" s="1"/>
  <c r="BB22" i="14"/>
  <c r="AF282" i="6" s="1"/>
  <c r="BB21" i="14"/>
  <c r="AF252" i="6" s="1"/>
  <c r="BB20" i="14"/>
  <c r="AF224" i="6" s="1"/>
  <c r="BB19" i="14"/>
  <c r="AF202" i="6" s="1"/>
  <c r="BB18" i="14"/>
  <c r="AF176" i="6" s="1"/>
  <c r="BB17" i="14"/>
  <c r="AF150" i="6" s="1"/>
  <c r="BB16" i="14"/>
  <c r="AF124" i="6" s="1"/>
  <c r="BB15" i="14"/>
  <c r="AF102" i="6" s="1"/>
  <c r="BB14" i="14"/>
  <c r="AF78" i="6" s="1"/>
  <c r="BB13" i="14"/>
  <c r="AF52" i="6" s="1"/>
  <c r="BB12" i="14"/>
  <c r="AF31" i="6" s="1"/>
  <c r="BB22" i="20"/>
  <c r="AF281" i="6" s="1"/>
  <c r="BB21" i="20"/>
  <c r="AF251" i="6" s="1"/>
  <c r="BB20" i="20"/>
  <c r="AF223" i="6" s="1"/>
  <c r="BB19" i="20"/>
  <c r="AF201" i="6" s="1"/>
  <c r="BB18" i="20"/>
  <c r="AF175" i="6" s="1"/>
  <c r="BB17" i="20"/>
  <c r="AF149" i="6" s="1"/>
  <c r="BB15" i="20"/>
  <c r="AF101" i="6" s="1"/>
  <c r="BB14" i="20"/>
  <c r="AF77" i="6" s="1"/>
  <c r="BB13" i="20"/>
  <c r="AF51" i="6" s="1"/>
  <c r="BB12" i="20"/>
  <c r="AF30" i="6" s="1"/>
  <c r="BB22" i="13"/>
  <c r="AF279" i="6" s="1"/>
  <c r="BB21" i="13"/>
  <c r="AF249" i="6" s="1"/>
  <c r="BB20" i="13"/>
  <c r="AF221" i="6" s="1"/>
  <c r="BB19" i="13"/>
  <c r="AF199" i="6" s="1"/>
  <c r="BB18" i="13"/>
  <c r="AF173" i="6" s="1"/>
  <c r="BB17" i="13"/>
  <c r="AF147" i="6" s="1"/>
  <c r="BB16" i="13"/>
  <c r="AF121" i="6" s="1"/>
  <c r="BB15" i="13"/>
  <c r="AF99" i="6" s="1"/>
  <c r="BB14" i="13"/>
  <c r="AF75" i="6" s="1"/>
  <c r="BB13" i="13"/>
  <c r="AF49" i="6" s="1"/>
  <c r="BB12" i="13"/>
  <c r="AF28" i="6" s="1"/>
  <c r="BB22" i="19"/>
  <c r="AF280" i="6" s="1"/>
  <c r="BB21" i="19"/>
  <c r="AF250" i="6" s="1"/>
  <c r="BB20" i="19"/>
  <c r="AF222" i="6" s="1"/>
  <c r="BB19" i="19"/>
  <c r="AF200" i="6" s="1"/>
  <c r="BB18" i="19"/>
  <c r="AF174" i="6" s="1"/>
  <c r="BB17" i="19"/>
  <c r="AF148" i="6" s="1"/>
  <c r="BB16" i="19"/>
  <c r="AF122" i="6" s="1"/>
  <c r="BB15" i="19"/>
  <c r="AF100" i="6" s="1"/>
  <c r="BB14" i="19"/>
  <c r="AF76" i="6" s="1"/>
  <c r="BB13" i="19"/>
  <c r="AF50" i="6" s="1"/>
  <c r="BB12" i="19"/>
  <c r="AF29" i="6" s="1"/>
  <c r="BB22" i="11"/>
  <c r="AF278" i="6" s="1"/>
  <c r="BB21" i="11"/>
  <c r="AF248" i="6" s="1"/>
  <c r="BB20" i="11"/>
  <c r="AF220" i="6" s="1"/>
  <c r="BB19" i="11"/>
  <c r="AF198" i="6" s="1"/>
  <c r="BB18" i="11"/>
  <c r="AF172" i="6" s="1"/>
  <c r="BB17" i="11"/>
  <c r="AF146" i="6" s="1"/>
  <c r="BB16" i="11"/>
  <c r="AF120" i="6" s="1"/>
  <c r="BB15" i="11"/>
  <c r="AF98" i="6" s="1"/>
  <c r="BB14" i="11"/>
  <c r="AF74" i="6" s="1"/>
  <c r="BB13" i="11"/>
  <c r="AF48" i="6" s="1"/>
  <c r="BB12" i="11"/>
  <c r="AF27" i="6" s="1"/>
  <c r="BB22" i="12"/>
  <c r="AF277" i="6" s="1"/>
  <c r="BB21" i="12"/>
  <c r="AF247" i="6" s="1"/>
  <c r="BB20" i="12"/>
  <c r="AF219" i="6" s="1"/>
  <c r="BB19" i="12"/>
  <c r="AF197" i="6" s="1"/>
  <c r="BB18" i="12"/>
  <c r="AF171" i="6" s="1"/>
  <c r="BB17" i="12"/>
  <c r="AF145" i="6" s="1"/>
  <c r="BB16" i="12"/>
  <c r="AF119" i="6" s="1"/>
  <c r="BB15" i="12"/>
  <c r="AF97" i="6" s="1"/>
  <c r="BB14" i="12"/>
  <c r="AF73" i="6" s="1"/>
  <c r="BB13" i="12"/>
  <c r="AF47" i="6" s="1"/>
  <c r="BB12" i="12"/>
  <c r="AF26" i="6" s="1"/>
  <c r="BB22" i="10"/>
  <c r="AF276" i="6" s="1"/>
  <c r="BB21" i="10"/>
  <c r="AF246" i="6" s="1"/>
  <c r="BB20" i="10"/>
  <c r="AF218" i="6" s="1"/>
  <c r="BB19" i="10"/>
  <c r="AF196" i="6" s="1"/>
  <c r="BB18" i="10"/>
  <c r="AF170" i="6" s="1"/>
  <c r="BB17" i="10"/>
  <c r="AF144" i="6" s="1"/>
  <c r="BB16" i="10"/>
  <c r="AF118" i="6" s="1"/>
  <c r="BB15" i="10"/>
  <c r="AF96" i="6" s="1"/>
  <c r="BB14" i="10"/>
  <c r="AF72" i="6" s="1"/>
  <c r="BB13" i="10"/>
  <c r="AF46" i="6" s="1"/>
  <c r="BB12" i="10"/>
  <c r="AF25" i="6" s="1"/>
  <c r="AF169" i="6" l="1"/>
  <c r="Z318" i="6"/>
  <c r="Y35" i="31"/>
  <c r="AC13" i="31"/>
  <c r="AA13" i="31"/>
  <c r="AA14" i="31"/>
  <c r="AC14" i="31"/>
  <c r="AC15" i="31"/>
  <c r="AA15" i="31"/>
  <c r="AC16" i="31"/>
  <c r="AA16" i="31"/>
  <c r="Y16" i="31"/>
  <c r="AA29" i="31"/>
  <c r="Y29" i="31"/>
  <c r="AA30" i="31"/>
  <c r="AC35" i="31"/>
  <c r="AA35" i="31"/>
  <c r="AC31" i="31"/>
  <c r="AA31" i="31"/>
  <c r="Y31" i="31"/>
  <c r="Y30" i="31"/>
  <c r="AC23" i="31"/>
  <c r="AA23" i="31"/>
  <c r="Y23" i="31"/>
  <c r="AE13" i="31"/>
  <c r="AF13" i="31" s="1"/>
  <c r="AE14" i="31"/>
  <c r="AF14" i="31" s="1"/>
  <c r="AE15" i="31"/>
  <c r="AF15" i="31" s="1"/>
  <c r="AE16" i="31"/>
  <c r="AF16" i="31" s="1"/>
  <c r="AE17" i="31"/>
  <c r="AF17" i="31" s="1"/>
  <c r="AF190" i="6" s="1"/>
  <c r="AE18" i="31"/>
  <c r="AF18" i="31" s="1"/>
  <c r="AE19" i="31"/>
  <c r="AF19" i="31" s="1"/>
  <c r="AE20" i="31"/>
  <c r="AF20" i="31" s="1"/>
  <c r="AE21" i="31"/>
  <c r="AF21" i="31" s="1"/>
  <c r="AE22" i="31"/>
  <c r="AF22" i="31" s="1"/>
  <c r="AE23" i="31"/>
  <c r="AF23" i="31" s="1"/>
  <c r="AE24" i="31"/>
  <c r="AF24" i="31" s="1"/>
  <c r="AE25" i="31"/>
  <c r="AF25" i="31" s="1"/>
  <c r="AE26" i="31"/>
  <c r="AF26" i="31" s="1"/>
  <c r="AE27" i="31"/>
  <c r="AF27" i="31" s="1"/>
  <c r="AE28" i="31"/>
  <c r="AF28" i="31" s="1"/>
  <c r="AE29" i="31"/>
  <c r="AF29" i="31" s="1"/>
  <c r="AE30" i="31"/>
  <c r="AF30" i="31" s="1"/>
  <c r="AE31" i="31"/>
  <c r="AF31" i="31" s="1"/>
  <c r="AE32" i="31"/>
  <c r="AF32" i="31" s="1"/>
  <c r="AE33" i="31"/>
  <c r="AF33" i="31" s="1"/>
  <c r="AE34" i="31"/>
  <c r="AF34" i="31" s="1"/>
  <c r="AE35" i="31"/>
  <c r="AF35" i="31" s="1"/>
  <c r="AE12" i="31"/>
  <c r="AF12" i="31" s="1"/>
  <c r="AC19" i="31"/>
  <c r="AA19" i="31"/>
  <c r="Y19" i="31"/>
  <c r="Y15" i="31"/>
  <c r="Y14" i="31"/>
  <c r="Y13" i="31"/>
  <c r="AV25" i="30"/>
  <c r="AV24" i="30"/>
  <c r="AV25" i="29"/>
  <c r="AV24" i="29"/>
  <c r="AV25" i="28"/>
  <c r="AV24" i="28"/>
  <c r="AV25" i="22"/>
  <c r="AV25" i="21"/>
  <c r="AV24" i="21"/>
  <c r="AV25" i="27"/>
  <c r="AV25" i="26"/>
  <c r="AV25" i="25"/>
  <c r="AV24" i="25"/>
  <c r="AV25" i="24"/>
  <c r="AV24" i="24"/>
  <c r="AV25" i="23"/>
  <c r="AV25" i="17"/>
  <c r="AV24" i="17"/>
  <c r="AV25" i="16"/>
  <c r="AV24" i="16"/>
  <c r="AV25" i="15"/>
  <c r="AV24" i="15"/>
  <c r="AV25" i="14"/>
  <c r="AV24" i="14"/>
  <c r="AV25" i="20"/>
  <c r="AV25" i="13"/>
  <c r="AV24" i="13"/>
  <c r="AV25" i="19"/>
  <c r="AV24" i="19"/>
  <c r="AV25" i="11"/>
  <c r="AV24" i="11"/>
  <c r="AV24" i="12"/>
  <c r="AV25" i="12"/>
  <c r="AV25" i="10"/>
  <c r="H66" i="18"/>
  <c r="AV23" i="30"/>
  <c r="AV23" i="29"/>
  <c r="H65" i="18" s="1"/>
  <c r="U12" i="30"/>
  <c r="W12" i="30" s="1"/>
  <c r="Z12" i="30"/>
  <c r="AB12" i="30" s="1"/>
  <c r="AE12" i="30"/>
  <c r="AG12" i="30"/>
  <c r="AJ12" i="30"/>
  <c r="AL12" i="30" s="1"/>
  <c r="AP12" i="30"/>
  <c r="AR12" i="30" s="1"/>
  <c r="U13" i="30"/>
  <c r="W13" i="30"/>
  <c r="Z13" i="30"/>
  <c r="AB13" i="30" s="1"/>
  <c r="AE13" i="30"/>
  <c r="AG13" i="30"/>
  <c r="AJ13" i="30"/>
  <c r="AL13" i="30" s="1"/>
  <c r="AP13" i="30"/>
  <c r="AR13" i="30" s="1"/>
  <c r="Z36" i="31" l="1"/>
  <c r="H46" i="18" s="1"/>
  <c r="AV23" i="28"/>
  <c r="H64" i="18" s="1"/>
  <c r="M12" i="29"/>
  <c r="U12" i="29"/>
  <c r="W12" i="29" s="1"/>
  <c r="Z12" i="29"/>
  <c r="AB12" i="29" s="1"/>
  <c r="AE12" i="29"/>
  <c r="AG12" i="29"/>
  <c r="AJ12" i="29"/>
  <c r="AL12" i="29" s="1"/>
  <c r="AP12" i="29"/>
  <c r="AR12" i="29" s="1"/>
  <c r="U13" i="29"/>
  <c r="W13" i="29"/>
  <c r="Z13" i="29"/>
  <c r="AB13" i="29" s="1"/>
  <c r="AE13" i="29"/>
  <c r="AG13" i="29"/>
  <c r="AJ13" i="29"/>
  <c r="AL13" i="29" s="1"/>
  <c r="AP13" i="29"/>
  <c r="AR13" i="29"/>
  <c r="M16" i="29"/>
  <c r="M12" i="28"/>
  <c r="U12" i="28"/>
  <c r="W12" i="28"/>
  <c r="Z12" i="28"/>
  <c r="AB12" i="28" s="1"/>
  <c r="AE12" i="28"/>
  <c r="AG12" i="28" s="1"/>
  <c r="AJ12" i="28"/>
  <c r="AL12" i="28" s="1"/>
  <c r="AP12" i="28"/>
  <c r="AR12" i="28" s="1"/>
  <c r="U13" i="28"/>
  <c r="W13" i="28" s="1"/>
  <c r="Z13" i="28"/>
  <c r="AB13" i="28"/>
  <c r="AE13" i="28"/>
  <c r="AG13" i="28" s="1"/>
  <c r="AJ13" i="28"/>
  <c r="AL13" i="28"/>
  <c r="AP13" i="28"/>
  <c r="AR13" i="28" s="1"/>
  <c r="M16" i="28"/>
  <c r="U12" i="27" l="1"/>
  <c r="W12" i="27"/>
  <c r="Z12" i="27"/>
  <c r="AB12" i="27" s="1"/>
  <c r="AE12" i="27"/>
  <c r="AG12" i="27" s="1"/>
  <c r="AJ12" i="27"/>
  <c r="AL12" i="27" s="1"/>
  <c r="AP12" i="27"/>
  <c r="AR12" i="27"/>
  <c r="U13" i="27"/>
  <c r="W13" i="27" s="1"/>
  <c r="Z13" i="27"/>
  <c r="AB13" i="27" s="1"/>
  <c r="AE13" i="27"/>
  <c r="AG13" i="27" s="1"/>
  <c r="AJ13" i="27"/>
  <c r="AL13" i="27" s="1"/>
  <c r="AP13" i="27"/>
  <c r="AR13" i="27" s="1"/>
  <c r="AV16" i="27"/>
  <c r="U12" i="26"/>
  <c r="W12" i="26"/>
  <c r="Z12" i="26"/>
  <c r="AB12" i="26" s="1"/>
  <c r="AE12" i="26"/>
  <c r="AG12" i="26"/>
  <c r="AJ12" i="26"/>
  <c r="AL12" i="26" s="1"/>
  <c r="AP12" i="26"/>
  <c r="AR12" i="26" s="1"/>
  <c r="U13" i="26"/>
  <c r="W13" i="26" s="1"/>
  <c r="Z13" i="26"/>
  <c r="AB13" i="26"/>
  <c r="AE13" i="26"/>
  <c r="AG13" i="26" s="1"/>
  <c r="AJ13" i="26"/>
  <c r="AL13" i="26"/>
  <c r="AP13" i="26"/>
  <c r="AR13" i="26" s="1"/>
  <c r="AV16" i="26"/>
  <c r="AV23" i="26" s="1"/>
  <c r="H60" i="18" s="1"/>
  <c r="Z131" i="6" l="1"/>
  <c r="BB16" i="26"/>
  <c r="AF131" i="6" s="1"/>
  <c r="AV24" i="26"/>
  <c r="Z132" i="6"/>
  <c r="BB16" i="27"/>
  <c r="AF132" i="6" s="1"/>
  <c r="AV24" i="27"/>
  <c r="AV23" i="27"/>
  <c r="H61" i="18" s="1"/>
  <c r="AV23" i="25"/>
  <c r="H59" i="18" s="1"/>
  <c r="AV23" i="24"/>
  <c r="H58" i="18" s="1"/>
  <c r="U12" i="25"/>
  <c r="W12" i="25"/>
  <c r="Z12" i="25"/>
  <c r="AB12" i="25" s="1"/>
  <c r="AE12" i="25"/>
  <c r="AG12" i="25"/>
  <c r="AJ12" i="25"/>
  <c r="AL12" i="25" s="1"/>
  <c r="AP12" i="25"/>
  <c r="AR12" i="25" s="1"/>
  <c r="U13" i="25"/>
  <c r="W13" i="25"/>
  <c r="Z13" i="25"/>
  <c r="AB13" i="25" s="1"/>
  <c r="AE13" i="25"/>
  <c r="AG13" i="25"/>
  <c r="AJ13" i="25"/>
  <c r="AL13" i="25" s="1"/>
  <c r="AP13" i="25"/>
  <c r="AR13" i="25" s="1"/>
  <c r="U12" i="24"/>
  <c r="W12" i="24"/>
  <c r="Z12" i="24"/>
  <c r="AB12" i="24" s="1"/>
  <c r="AE12" i="24"/>
  <c r="AG12" i="24"/>
  <c r="AJ12" i="24"/>
  <c r="AL12" i="24" s="1"/>
  <c r="AP12" i="24"/>
  <c r="AR12" i="24" s="1"/>
  <c r="U13" i="24"/>
  <c r="W13" i="24" s="1"/>
  <c r="Z13" i="24"/>
  <c r="AB13" i="24"/>
  <c r="AE13" i="24"/>
  <c r="AG13" i="24" s="1"/>
  <c r="AJ13" i="24"/>
  <c r="AL13" i="24"/>
  <c r="AP13" i="24"/>
  <c r="AR13" i="24" s="1"/>
  <c r="U12" i="23" l="1"/>
  <c r="W12" i="23" s="1"/>
  <c r="Z12" i="23"/>
  <c r="AB12" i="23" s="1"/>
  <c r="AE12" i="23"/>
  <c r="AG12" i="23" s="1"/>
  <c r="AJ12" i="23"/>
  <c r="AL12" i="23"/>
  <c r="AP12" i="23"/>
  <c r="AR12" i="23" s="1"/>
  <c r="U13" i="23"/>
  <c r="W13" i="23" s="1"/>
  <c r="Z13" i="23"/>
  <c r="AB13" i="23"/>
  <c r="AE13" i="23"/>
  <c r="AG13" i="23" s="1"/>
  <c r="AJ13" i="23"/>
  <c r="AL13" i="23" s="1"/>
  <c r="AP13" i="23"/>
  <c r="AR13" i="23" s="1"/>
  <c r="AV16" i="23"/>
  <c r="Z128" i="6" l="1"/>
  <c r="BB16" i="23"/>
  <c r="AF128" i="6" s="1"/>
  <c r="AV24" i="23"/>
  <c r="AV23" i="23"/>
  <c r="H57" i="18" s="1"/>
  <c r="AV23" i="21"/>
  <c r="H62" i="18" s="1"/>
  <c r="U12" i="22"/>
  <c r="W12" i="22"/>
  <c r="Z12" i="22"/>
  <c r="AB12" i="22"/>
  <c r="AE12" i="22"/>
  <c r="AG12" i="22"/>
  <c r="AJ12" i="22"/>
  <c r="AL12" i="22"/>
  <c r="AP12" i="22"/>
  <c r="AR12" i="22"/>
  <c r="U13" i="22"/>
  <c r="W13" i="22" s="1"/>
  <c r="Z13" i="22"/>
  <c r="AB13" i="22" s="1"/>
  <c r="AE13" i="22"/>
  <c r="AG13" i="22" s="1"/>
  <c r="AJ13" i="22"/>
  <c r="AL13" i="22"/>
  <c r="AP13" i="22"/>
  <c r="AR13" i="22" s="1"/>
  <c r="AV16" i="22"/>
  <c r="U12" i="21"/>
  <c r="W12" i="21"/>
  <c r="Z12" i="21"/>
  <c r="AB12" i="21"/>
  <c r="AE12" i="21"/>
  <c r="AG12" i="21"/>
  <c r="AJ12" i="21"/>
  <c r="AL12" i="21"/>
  <c r="AP12" i="21"/>
  <c r="AR12" i="21"/>
  <c r="U13" i="21"/>
  <c r="W13" i="21" s="1"/>
  <c r="Z13" i="21"/>
  <c r="AB13" i="21" s="1"/>
  <c r="AE13" i="21"/>
  <c r="AG13" i="21" s="1"/>
  <c r="AJ13" i="21"/>
  <c r="AL13" i="21"/>
  <c r="AP13" i="21"/>
  <c r="AR13" i="21" s="1"/>
  <c r="Z134" i="6" l="1"/>
  <c r="BB16" i="22"/>
  <c r="AF134" i="6" s="1"/>
  <c r="AV24" i="22"/>
  <c r="AV23" i="22"/>
  <c r="H63" i="18" s="1"/>
  <c r="AV23" i="15"/>
  <c r="H54" i="18" s="1"/>
  <c r="AV23" i="14"/>
  <c r="H53" i="18" s="1"/>
  <c r="U12" i="20"/>
  <c r="W12" i="20" s="1"/>
  <c r="Z12" i="20"/>
  <c r="AB12" i="20"/>
  <c r="AE12" i="20"/>
  <c r="AG12" i="20" s="1"/>
  <c r="AJ12" i="20"/>
  <c r="AL12" i="20"/>
  <c r="AP12" i="20"/>
  <c r="AR12" i="20" s="1"/>
  <c r="U13" i="20"/>
  <c r="W13" i="20" s="1"/>
  <c r="Z13" i="20"/>
  <c r="AB13" i="20" s="1"/>
  <c r="AE13" i="20"/>
  <c r="AG13" i="20" s="1"/>
  <c r="AJ13" i="20"/>
  <c r="AL13" i="20" s="1"/>
  <c r="AP13" i="20"/>
  <c r="AR13" i="20" s="1"/>
  <c r="AV16" i="20"/>
  <c r="AV23" i="20" s="1"/>
  <c r="H52" i="18" s="1"/>
  <c r="Z123" i="6" l="1"/>
  <c r="Z117" i="6" s="1"/>
  <c r="BB16" i="20"/>
  <c r="AF123" i="6" s="1"/>
  <c r="AV24" i="20"/>
  <c r="AV23" i="19"/>
  <c r="H51" i="18" s="1"/>
  <c r="AV23" i="12"/>
  <c r="H48" i="18" s="1"/>
  <c r="U12" i="19"/>
  <c r="W12" i="19" s="1"/>
  <c r="Z12" i="19"/>
  <c r="AB12" i="19"/>
  <c r="AE12" i="19"/>
  <c r="AG12" i="19"/>
  <c r="AJ12" i="19"/>
  <c r="AL12" i="19"/>
  <c r="AP12" i="19"/>
  <c r="AR12" i="19"/>
  <c r="U13" i="19"/>
  <c r="W13" i="19" s="1"/>
  <c r="Z13" i="19"/>
  <c r="AB13" i="19" s="1"/>
  <c r="AE13" i="19"/>
  <c r="AG13" i="19" s="1"/>
  <c r="AJ13" i="19"/>
  <c r="AL13" i="19" s="1"/>
  <c r="AP13" i="19"/>
  <c r="AR13" i="19" s="1"/>
  <c r="AF117" i="6" l="1"/>
  <c r="AV23" i="17"/>
  <c r="H56" i="18" s="1"/>
  <c r="AV23" i="16"/>
  <c r="H55" i="18" s="1"/>
  <c r="AV23" i="13"/>
  <c r="H50" i="18" s="1"/>
  <c r="U12" i="17" l="1"/>
  <c r="W12" i="17"/>
  <c r="Z12" i="17"/>
  <c r="AB12" i="17" s="1"/>
  <c r="AE12" i="17"/>
  <c r="AG12" i="17" s="1"/>
  <c r="AJ12" i="17"/>
  <c r="AL12" i="17" s="1"/>
  <c r="AP12" i="17"/>
  <c r="AR12" i="17"/>
  <c r="U13" i="17"/>
  <c r="W13" i="17" s="1"/>
  <c r="Z13" i="17"/>
  <c r="AB13" i="17" s="1"/>
  <c r="AE13" i="17"/>
  <c r="AG13" i="17" s="1"/>
  <c r="AJ13" i="17"/>
  <c r="AL13" i="17" s="1"/>
  <c r="AP13" i="17"/>
  <c r="AR13" i="17" s="1"/>
  <c r="U12" i="16"/>
  <c r="W12" i="16"/>
  <c r="Z12" i="16"/>
  <c r="AB12" i="16" s="1"/>
  <c r="AE12" i="16"/>
  <c r="AG12" i="16" s="1"/>
  <c r="AJ12" i="16"/>
  <c r="AL12" i="16" s="1"/>
  <c r="AP12" i="16"/>
  <c r="AR12" i="16" s="1"/>
  <c r="U13" i="16"/>
  <c r="W13" i="16" s="1"/>
  <c r="Z13" i="16"/>
  <c r="AB13" i="16"/>
  <c r="AE13" i="16"/>
  <c r="AG13" i="16" s="1"/>
  <c r="AJ13" i="16"/>
  <c r="AL13" i="16"/>
  <c r="AP13" i="16"/>
  <c r="AR13" i="16" s="1"/>
  <c r="U12" i="15"/>
  <c r="W12" i="15" s="1"/>
  <c r="Z12" i="15"/>
  <c r="AB12" i="15"/>
  <c r="AE12" i="15"/>
  <c r="AG12" i="15" s="1"/>
  <c r="AJ12" i="15"/>
  <c r="AL12" i="15" s="1"/>
  <c r="AP12" i="15"/>
  <c r="AR12" i="15" s="1"/>
  <c r="U13" i="15"/>
  <c r="W13" i="15" s="1"/>
  <c r="Z13" i="15"/>
  <c r="AB13" i="15" s="1"/>
  <c r="AE13" i="15"/>
  <c r="AG13" i="15" s="1"/>
  <c r="AJ13" i="15"/>
  <c r="AL13" i="15" s="1"/>
  <c r="AP13" i="15"/>
  <c r="AR13" i="15" s="1"/>
  <c r="U12" i="14"/>
  <c r="W12" i="14" s="1"/>
  <c r="Z12" i="14"/>
  <c r="AB12" i="14" s="1"/>
  <c r="AE12" i="14"/>
  <c r="AG12" i="14" s="1"/>
  <c r="AJ12" i="14"/>
  <c r="AL12" i="14"/>
  <c r="AP12" i="14"/>
  <c r="AR12" i="14" s="1"/>
  <c r="U13" i="14"/>
  <c r="W13" i="14"/>
  <c r="Z13" i="14"/>
  <c r="AB13" i="14" s="1"/>
  <c r="AE13" i="14"/>
  <c r="AG13" i="14" s="1"/>
  <c r="AJ13" i="14"/>
  <c r="AL13" i="14" s="1"/>
  <c r="AP13" i="14"/>
  <c r="AR13" i="14" s="1"/>
  <c r="U12" i="13"/>
  <c r="W12" i="13"/>
  <c r="Z12" i="13"/>
  <c r="AB12" i="13" s="1"/>
  <c r="AE12" i="13"/>
  <c r="AG12" i="13" s="1"/>
  <c r="AJ12" i="13"/>
  <c r="AL12" i="13"/>
  <c r="AP12" i="13"/>
  <c r="AR12" i="13"/>
  <c r="U13" i="13"/>
  <c r="W13" i="13" s="1"/>
  <c r="Z13" i="13"/>
  <c r="AB13" i="13" s="1"/>
  <c r="AE13" i="13"/>
  <c r="AG13" i="13" s="1"/>
  <c r="AJ13" i="13"/>
  <c r="AL13" i="13" s="1"/>
  <c r="AP13" i="13"/>
  <c r="AR13" i="13" s="1"/>
  <c r="U12" i="12"/>
  <c r="W12" i="12" s="1"/>
  <c r="Z12" i="12"/>
  <c r="AB12" i="12" s="1"/>
  <c r="AE12" i="12"/>
  <c r="AG12" i="12"/>
  <c r="AJ12" i="12"/>
  <c r="AL12" i="12" s="1"/>
  <c r="AP12" i="12"/>
  <c r="AR12" i="12"/>
  <c r="U13" i="12"/>
  <c r="W13" i="12" s="1"/>
  <c r="Z13" i="12"/>
  <c r="AB13" i="12" s="1"/>
  <c r="AE13" i="12"/>
  <c r="AG13" i="12" s="1"/>
  <c r="AJ13" i="12"/>
  <c r="AL13" i="12" s="1"/>
  <c r="AP13" i="12"/>
  <c r="AR13" i="12" s="1"/>
  <c r="U12" i="11"/>
  <c r="W12" i="11" s="1"/>
  <c r="Z12" i="11"/>
  <c r="AB12" i="11" s="1"/>
  <c r="AE12" i="11"/>
  <c r="AG12" i="11" s="1"/>
  <c r="AJ12" i="11"/>
  <c r="AL12" i="11"/>
  <c r="AP12" i="11"/>
  <c r="AR12" i="11" s="1"/>
  <c r="U13" i="11"/>
  <c r="W13" i="11" s="1"/>
  <c r="Z13" i="11"/>
  <c r="AB13" i="11"/>
  <c r="AE13" i="11"/>
  <c r="AG13" i="11" s="1"/>
  <c r="AJ13" i="11"/>
  <c r="AL13" i="11"/>
  <c r="AP13" i="11"/>
  <c r="AR13" i="11" s="1"/>
  <c r="U12" i="10"/>
  <c r="W12" i="10" s="1"/>
  <c r="Z12" i="10"/>
  <c r="AB12" i="10"/>
  <c r="AE12" i="10"/>
  <c r="AG12" i="10" s="1"/>
  <c r="AJ12" i="10"/>
  <c r="AL12" i="10"/>
  <c r="AP12" i="10"/>
  <c r="AR12" i="10" s="1"/>
  <c r="U13" i="10"/>
  <c r="W13" i="10" s="1"/>
  <c r="Z13" i="10"/>
  <c r="AB13" i="10" s="1"/>
  <c r="AE13" i="10"/>
  <c r="AG13" i="10"/>
  <c r="AJ13" i="10"/>
  <c r="AL13" i="10" s="1"/>
  <c r="AP13" i="10"/>
  <c r="AR13" i="10"/>
  <c r="Q40" i="9" l="1"/>
  <c r="P40" i="9"/>
  <c r="O40" i="9"/>
  <c r="N40" i="9"/>
  <c r="N41" i="9" s="1"/>
  <c r="N43" i="9" s="1"/>
  <c r="M40" i="9"/>
  <c r="L40" i="9"/>
  <c r="K40" i="9"/>
  <c r="J40" i="9"/>
  <c r="J41" i="9" s="1"/>
  <c r="J43" i="9" s="1"/>
  <c r="I40" i="9"/>
  <c r="H40" i="9"/>
  <c r="G40" i="9"/>
  <c r="F40" i="9"/>
  <c r="F41" i="9" s="1"/>
  <c r="F43" i="9" s="1"/>
  <c r="F44" i="9" l="1"/>
  <c r="G15" i="7"/>
  <c r="I15" i="7" s="1"/>
  <c r="G16" i="7"/>
  <c r="I16" i="7" s="1"/>
  <c r="G17" i="7"/>
  <c r="J17" i="7" s="1"/>
  <c r="G18" i="7"/>
  <c r="J18" i="7" s="1"/>
  <c r="G19" i="7"/>
  <c r="I19" i="7" s="1"/>
  <c r="G20" i="7"/>
  <c r="J20" i="7" s="1"/>
  <c r="G21" i="7"/>
  <c r="I21" i="7" s="1"/>
  <c r="G22" i="7"/>
  <c r="J22" i="7" s="1"/>
  <c r="G23" i="7"/>
  <c r="I23" i="7" s="1"/>
  <c r="G24" i="7"/>
  <c r="I24" i="7" s="1"/>
  <c r="G25" i="7"/>
  <c r="I25" i="7" s="1"/>
  <c r="G26" i="7"/>
  <c r="J26" i="7" s="1"/>
  <c r="G27" i="7"/>
  <c r="I27" i="7" s="1"/>
  <c r="G28" i="7"/>
  <c r="I28" i="7" s="1"/>
  <c r="G29" i="7"/>
  <c r="J29" i="7" s="1"/>
  <c r="G30" i="7"/>
  <c r="J30" i="7" s="1"/>
  <c r="G31" i="7"/>
  <c r="I31" i="7" s="1"/>
  <c r="G32" i="7"/>
  <c r="J32" i="7" s="1"/>
  <c r="G33" i="7"/>
  <c r="I33" i="7" s="1"/>
  <c r="G13" i="7"/>
  <c r="J13" i="7" s="1"/>
  <c r="G14" i="7"/>
  <c r="J14" i="7" s="1"/>
  <c r="L290" i="8"/>
  <c r="K290" i="8"/>
  <c r="J290" i="8"/>
  <c r="I290" i="8"/>
  <c r="H290" i="8"/>
  <c r="G290" i="8"/>
  <c r="F290" i="8"/>
  <c r="E290" i="8"/>
  <c r="D290" i="8"/>
  <c r="C290" i="8"/>
  <c r="M290" i="8" s="1"/>
  <c r="L303" i="8"/>
  <c r="K303" i="8"/>
  <c r="J303" i="8"/>
  <c r="I303" i="8"/>
  <c r="H303" i="8"/>
  <c r="G303" i="8"/>
  <c r="F303" i="8"/>
  <c r="E303" i="8"/>
  <c r="D303" i="8"/>
  <c r="C303" i="8"/>
  <c r="L249" i="8"/>
  <c r="K249" i="8"/>
  <c r="J249" i="8"/>
  <c r="I249" i="8"/>
  <c r="H249" i="8"/>
  <c r="G249" i="8"/>
  <c r="F249" i="8"/>
  <c r="E249" i="8"/>
  <c r="D249" i="8"/>
  <c r="C249" i="8"/>
  <c r="L276" i="8"/>
  <c r="K276" i="8"/>
  <c r="J276" i="8"/>
  <c r="I276" i="8"/>
  <c r="H276" i="8"/>
  <c r="G276" i="8"/>
  <c r="F276" i="8"/>
  <c r="E276" i="8"/>
  <c r="D276" i="8"/>
  <c r="C276" i="8"/>
  <c r="L263" i="8"/>
  <c r="K263" i="8"/>
  <c r="J263" i="8"/>
  <c r="I263" i="8"/>
  <c r="H263" i="8"/>
  <c r="G263" i="8"/>
  <c r="F263" i="8"/>
  <c r="E263" i="8"/>
  <c r="D263" i="8"/>
  <c r="C263" i="8"/>
  <c r="L236" i="8"/>
  <c r="K236" i="8"/>
  <c r="J236" i="8"/>
  <c r="I236" i="8"/>
  <c r="H236" i="8"/>
  <c r="G236" i="8"/>
  <c r="F236" i="8"/>
  <c r="E236" i="8"/>
  <c r="D236" i="8"/>
  <c r="C236" i="8"/>
  <c r="L222" i="8"/>
  <c r="K222" i="8"/>
  <c r="J222" i="8"/>
  <c r="I222" i="8"/>
  <c r="H222" i="8"/>
  <c r="G222" i="8"/>
  <c r="F222" i="8"/>
  <c r="E222" i="8"/>
  <c r="D222" i="8"/>
  <c r="C222" i="8"/>
  <c r="L208" i="8"/>
  <c r="K208" i="8"/>
  <c r="J208" i="8"/>
  <c r="I208" i="8"/>
  <c r="H208" i="8"/>
  <c r="G208" i="8"/>
  <c r="F208" i="8"/>
  <c r="E208" i="8"/>
  <c r="D208" i="8"/>
  <c r="C208" i="8"/>
  <c r="L179" i="8"/>
  <c r="K179" i="8"/>
  <c r="J179" i="8"/>
  <c r="I179" i="8"/>
  <c r="H179" i="8"/>
  <c r="G179" i="8"/>
  <c r="F179" i="8"/>
  <c r="E179" i="8"/>
  <c r="D179" i="8"/>
  <c r="C179" i="8"/>
  <c r="L165" i="8"/>
  <c r="K165" i="8"/>
  <c r="J165" i="8"/>
  <c r="I165" i="8"/>
  <c r="H165" i="8"/>
  <c r="G165" i="8"/>
  <c r="F165" i="8"/>
  <c r="E165" i="8"/>
  <c r="D165" i="8"/>
  <c r="C165" i="8"/>
  <c r="L151" i="8"/>
  <c r="K151" i="8"/>
  <c r="J151" i="8"/>
  <c r="I151" i="8"/>
  <c r="H151" i="8"/>
  <c r="G151" i="8"/>
  <c r="F151" i="8"/>
  <c r="E151" i="8"/>
  <c r="D151" i="8"/>
  <c r="C151" i="8"/>
  <c r="L137" i="8"/>
  <c r="K137" i="8"/>
  <c r="J137" i="8"/>
  <c r="I137" i="8"/>
  <c r="H137" i="8"/>
  <c r="G137" i="8"/>
  <c r="F137" i="8"/>
  <c r="E137" i="8"/>
  <c r="D137" i="8"/>
  <c r="C137" i="8"/>
  <c r="L123" i="8"/>
  <c r="K123" i="8"/>
  <c r="J123" i="8"/>
  <c r="I123" i="8"/>
  <c r="H123" i="8"/>
  <c r="G123" i="8"/>
  <c r="F123" i="8"/>
  <c r="E123" i="8"/>
  <c r="D123" i="8"/>
  <c r="C123" i="8"/>
  <c r="L109" i="8"/>
  <c r="K109" i="8"/>
  <c r="J109" i="8"/>
  <c r="I109" i="8"/>
  <c r="H109" i="8"/>
  <c r="G109" i="8"/>
  <c r="F109" i="8"/>
  <c r="E109" i="8"/>
  <c r="D109" i="8"/>
  <c r="C109" i="8"/>
  <c r="L96" i="8"/>
  <c r="K96" i="8"/>
  <c r="J96" i="8"/>
  <c r="I96" i="8"/>
  <c r="H96" i="8"/>
  <c r="G96" i="8"/>
  <c r="F96" i="8"/>
  <c r="E96" i="8"/>
  <c r="D96" i="8"/>
  <c r="C96" i="8"/>
  <c r="L82" i="8"/>
  <c r="K82" i="8"/>
  <c r="J82" i="8"/>
  <c r="I82" i="8"/>
  <c r="H82" i="8"/>
  <c r="G82" i="8"/>
  <c r="F82" i="8"/>
  <c r="E82" i="8"/>
  <c r="D82" i="8"/>
  <c r="C82" i="8"/>
  <c r="L68" i="8"/>
  <c r="K68" i="8"/>
  <c r="J68" i="8"/>
  <c r="I68" i="8"/>
  <c r="H68" i="8"/>
  <c r="G68" i="8"/>
  <c r="F68" i="8"/>
  <c r="E68" i="8"/>
  <c r="D68" i="8"/>
  <c r="C68" i="8"/>
  <c r="L54" i="8"/>
  <c r="K54" i="8"/>
  <c r="J54" i="8"/>
  <c r="I54" i="8"/>
  <c r="H54" i="8"/>
  <c r="G54" i="8"/>
  <c r="F54" i="8"/>
  <c r="E54" i="8"/>
  <c r="D54" i="8"/>
  <c r="C54" i="8"/>
  <c r="L40" i="8"/>
  <c r="K40" i="8"/>
  <c r="J40" i="8"/>
  <c r="I40" i="8"/>
  <c r="H40" i="8"/>
  <c r="G40" i="8"/>
  <c r="F40" i="8"/>
  <c r="E40" i="8"/>
  <c r="D40" i="8"/>
  <c r="C40" i="8"/>
  <c r="C26" i="8"/>
  <c r="D26" i="8"/>
  <c r="E26" i="8"/>
  <c r="F26" i="8"/>
  <c r="G26" i="8"/>
  <c r="H26" i="8"/>
  <c r="I26" i="8"/>
  <c r="J26" i="8"/>
  <c r="K26" i="8"/>
  <c r="L26" i="8"/>
  <c r="C193" i="8"/>
  <c r="D193" i="8"/>
  <c r="E193" i="8"/>
  <c r="F193" i="8"/>
  <c r="G193" i="8"/>
  <c r="H193" i="8"/>
  <c r="I193" i="8"/>
  <c r="J193" i="8"/>
  <c r="K193" i="8"/>
  <c r="L193" i="8"/>
  <c r="J19" i="7"/>
  <c r="J21" i="7"/>
  <c r="J23" i="7"/>
  <c r="J24" i="7"/>
  <c r="J25" i="7"/>
  <c r="J31" i="7"/>
  <c r="J33" i="7" l="1"/>
  <c r="I26" i="7"/>
  <c r="I22" i="7"/>
  <c r="M26" i="8"/>
  <c r="I32" i="7"/>
  <c r="J28" i="7"/>
  <c r="J16" i="7"/>
  <c r="J27" i="7"/>
  <c r="J15" i="7"/>
  <c r="I13" i="7"/>
  <c r="I20" i="7"/>
  <c r="I30" i="7"/>
  <c r="I29" i="7"/>
  <c r="I17" i="7"/>
  <c r="I18" i="7"/>
  <c r="I14" i="7"/>
  <c r="M303" i="8"/>
  <c r="M249" i="8"/>
  <c r="M276" i="8"/>
  <c r="M263" i="8"/>
  <c r="M236" i="8"/>
  <c r="M222" i="8"/>
  <c r="M193" i="8"/>
  <c r="M165" i="8"/>
  <c r="M208" i="8"/>
  <c r="M151" i="8"/>
  <c r="M179" i="8"/>
  <c r="M137" i="8"/>
  <c r="M123" i="8"/>
  <c r="M109" i="8"/>
  <c r="M96" i="8"/>
  <c r="M82" i="8"/>
  <c r="M68" i="8"/>
  <c r="M54" i="8"/>
  <c r="M40" i="8"/>
  <c r="AU35" i="1" l="1"/>
  <c r="AW35" i="1" s="1"/>
  <c r="AO35" i="1"/>
  <c r="AQ35" i="1"/>
  <c r="AJ35" i="1"/>
  <c r="AL35" i="1" s="1"/>
  <c r="AE35" i="1"/>
  <c r="AG35" i="1"/>
  <c r="Z35" i="1"/>
  <c r="AB35" i="1" s="1"/>
  <c r="AU33" i="1"/>
  <c r="AW33" i="1"/>
  <c r="AO33" i="1"/>
  <c r="AQ33" i="1" s="1"/>
  <c r="AJ33" i="1"/>
  <c r="AL33" i="1" s="1"/>
  <c r="AE33" i="1"/>
  <c r="AG33" i="1"/>
  <c r="Z33" i="1"/>
  <c r="AB33" i="1" s="1"/>
  <c r="AU32" i="1"/>
  <c r="AW32" i="1"/>
  <c r="AO32" i="1"/>
  <c r="AQ32" i="1" s="1"/>
  <c r="AJ32" i="1"/>
  <c r="AL32" i="1"/>
  <c r="AE32" i="1"/>
  <c r="AG32" i="1" s="1"/>
  <c r="Z32" i="1"/>
  <c r="AB32" i="1"/>
  <c r="AU31" i="1"/>
  <c r="AW31" i="1" s="1"/>
  <c r="AO31" i="1"/>
  <c r="AQ31" i="1"/>
  <c r="AJ31" i="1"/>
  <c r="AL31" i="1" s="1"/>
  <c r="AE31" i="1"/>
  <c r="AG31" i="1"/>
  <c r="Z31" i="1"/>
  <c r="AB31" i="1" s="1"/>
  <c r="AU30" i="1"/>
  <c r="AW30" i="1"/>
  <c r="AO30" i="1"/>
  <c r="AQ30" i="1" s="1"/>
  <c r="AJ30" i="1"/>
  <c r="AL30" i="1"/>
  <c r="AE30" i="1"/>
  <c r="AG30" i="1" s="1"/>
  <c r="Z30" i="1"/>
  <c r="AB30" i="1"/>
  <c r="AU29" i="1"/>
  <c r="AW29" i="1" s="1"/>
  <c r="AO29" i="1"/>
  <c r="AQ29" i="1"/>
  <c r="AJ29" i="1"/>
  <c r="AL29" i="1" s="1"/>
  <c r="AE29" i="1"/>
  <c r="AG29" i="1"/>
  <c r="Z29" i="1"/>
  <c r="AB29" i="1" s="1"/>
</calcChain>
</file>

<file path=xl/comments1.xml><?xml version="1.0" encoding="utf-8"?>
<comments xmlns="http://schemas.openxmlformats.org/spreadsheetml/2006/main">
  <authors>
    <author>TOSHIBA</author>
  </authors>
  <commentList>
    <comment ref="B26" authorId="0">
      <text>
        <r>
          <rPr>
            <b/>
            <sz val="9"/>
            <color indexed="81"/>
            <rFont val="Tahoma"/>
            <family val="2"/>
          </rPr>
          <t>TOSHIBA:</t>
        </r>
        <r>
          <rPr>
            <sz val="9"/>
            <color indexed="81"/>
            <rFont val="Tahoma"/>
            <family val="2"/>
          </rPr>
          <t xml:space="preserve">
Esta fila es informativa</t>
        </r>
      </text>
    </comment>
    <comment ref="B40" authorId="0">
      <text>
        <r>
          <rPr>
            <b/>
            <sz val="9"/>
            <color indexed="81"/>
            <rFont val="Tahoma"/>
            <family val="2"/>
          </rPr>
          <t>TOSHIBA:</t>
        </r>
        <r>
          <rPr>
            <sz val="9"/>
            <color indexed="81"/>
            <rFont val="Tahoma"/>
            <family val="2"/>
          </rPr>
          <t xml:space="preserve">
Esta fila es informativa</t>
        </r>
      </text>
    </comment>
    <comment ref="B54" authorId="0">
      <text>
        <r>
          <rPr>
            <b/>
            <sz val="9"/>
            <color indexed="81"/>
            <rFont val="Tahoma"/>
            <family val="2"/>
          </rPr>
          <t>TOSHIBA:</t>
        </r>
        <r>
          <rPr>
            <sz val="9"/>
            <color indexed="81"/>
            <rFont val="Tahoma"/>
            <family val="2"/>
          </rPr>
          <t xml:space="preserve">
Esta fila es informativa</t>
        </r>
      </text>
    </comment>
    <comment ref="B68" authorId="0">
      <text>
        <r>
          <rPr>
            <b/>
            <sz val="9"/>
            <color indexed="81"/>
            <rFont val="Tahoma"/>
            <family val="2"/>
          </rPr>
          <t>TOSHIBA:</t>
        </r>
        <r>
          <rPr>
            <sz val="9"/>
            <color indexed="81"/>
            <rFont val="Tahoma"/>
            <family val="2"/>
          </rPr>
          <t xml:space="preserve">
Esta fila es informativa</t>
        </r>
      </text>
    </comment>
    <comment ref="B82" authorId="0">
      <text>
        <r>
          <rPr>
            <b/>
            <sz val="9"/>
            <color indexed="81"/>
            <rFont val="Tahoma"/>
            <family val="2"/>
          </rPr>
          <t>TOSHIBA:</t>
        </r>
        <r>
          <rPr>
            <sz val="9"/>
            <color indexed="81"/>
            <rFont val="Tahoma"/>
            <family val="2"/>
          </rPr>
          <t xml:space="preserve">
Esta fila es informativa</t>
        </r>
      </text>
    </comment>
    <comment ref="B96" authorId="0">
      <text>
        <r>
          <rPr>
            <b/>
            <sz val="9"/>
            <color indexed="81"/>
            <rFont val="Tahoma"/>
            <family val="2"/>
          </rPr>
          <t>TOSHIBA:</t>
        </r>
        <r>
          <rPr>
            <sz val="9"/>
            <color indexed="81"/>
            <rFont val="Tahoma"/>
            <family val="2"/>
          </rPr>
          <t xml:space="preserve">
Esta fila es informativa</t>
        </r>
      </text>
    </comment>
    <comment ref="B109" authorId="0">
      <text>
        <r>
          <rPr>
            <b/>
            <sz val="9"/>
            <color indexed="81"/>
            <rFont val="Tahoma"/>
            <family val="2"/>
          </rPr>
          <t>TOSHIBA:</t>
        </r>
        <r>
          <rPr>
            <sz val="9"/>
            <color indexed="81"/>
            <rFont val="Tahoma"/>
            <family val="2"/>
          </rPr>
          <t xml:space="preserve">
Esta fila es informativa</t>
        </r>
      </text>
    </comment>
    <comment ref="B123" authorId="0">
      <text>
        <r>
          <rPr>
            <b/>
            <sz val="9"/>
            <color indexed="81"/>
            <rFont val="Tahoma"/>
            <family val="2"/>
          </rPr>
          <t>TOSHIBA:</t>
        </r>
        <r>
          <rPr>
            <sz val="9"/>
            <color indexed="81"/>
            <rFont val="Tahoma"/>
            <family val="2"/>
          </rPr>
          <t xml:space="preserve">
Esta fila es informativa</t>
        </r>
      </text>
    </comment>
    <comment ref="B137" authorId="0">
      <text>
        <r>
          <rPr>
            <b/>
            <sz val="9"/>
            <color indexed="81"/>
            <rFont val="Tahoma"/>
            <family val="2"/>
          </rPr>
          <t>TOSHIBA:</t>
        </r>
        <r>
          <rPr>
            <sz val="9"/>
            <color indexed="81"/>
            <rFont val="Tahoma"/>
            <family val="2"/>
          </rPr>
          <t xml:space="preserve">
Esta fila es informativa</t>
        </r>
      </text>
    </comment>
    <comment ref="B151" authorId="0">
      <text>
        <r>
          <rPr>
            <b/>
            <sz val="9"/>
            <color indexed="81"/>
            <rFont val="Tahoma"/>
            <family val="2"/>
          </rPr>
          <t>TOSHIBA:</t>
        </r>
        <r>
          <rPr>
            <sz val="9"/>
            <color indexed="81"/>
            <rFont val="Tahoma"/>
            <family val="2"/>
          </rPr>
          <t xml:space="preserve">
Esta fila es informativa</t>
        </r>
      </text>
    </comment>
    <comment ref="B165" authorId="0">
      <text>
        <r>
          <rPr>
            <b/>
            <sz val="9"/>
            <color indexed="81"/>
            <rFont val="Tahoma"/>
            <family val="2"/>
          </rPr>
          <t>TOSHIBA:</t>
        </r>
        <r>
          <rPr>
            <sz val="9"/>
            <color indexed="81"/>
            <rFont val="Tahoma"/>
            <family val="2"/>
          </rPr>
          <t xml:space="preserve">
Esta fila es informativa</t>
        </r>
      </text>
    </comment>
    <comment ref="B179" authorId="0">
      <text>
        <r>
          <rPr>
            <b/>
            <sz val="9"/>
            <color indexed="81"/>
            <rFont val="Tahoma"/>
            <family val="2"/>
          </rPr>
          <t>TOSHIBA:</t>
        </r>
        <r>
          <rPr>
            <sz val="9"/>
            <color indexed="81"/>
            <rFont val="Tahoma"/>
            <family val="2"/>
          </rPr>
          <t xml:space="preserve">
Esta fila es informativa</t>
        </r>
      </text>
    </comment>
    <comment ref="B193" authorId="0">
      <text>
        <r>
          <rPr>
            <b/>
            <sz val="9"/>
            <color indexed="81"/>
            <rFont val="Tahoma"/>
            <family val="2"/>
          </rPr>
          <t>TOSHIBA:</t>
        </r>
        <r>
          <rPr>
            <sz val="9"/>
            <color indexed="81"/>
            <rFont val="Tahoma"/>
            <family val="2"/>
          </rPr>
          <t xml:space="preserve">
Esta fila es informativa</t>
        </r>
      </text>
    </comment>
    <comment ref="B208" authorId="0">
      <text>
        <r>
          <rPr>
            <b/>
            <sz val="9"/>
            <color indexed="81"/>
            <rFont val="Tahoma"/>
            <family val="2"/>
          </rPr>
          <t>TOSHIBA:</t>
        </r>
        <r>
          <rPr>
            <sz val="9"/>
            <color indexed="81"/>
            <rFont val="Tahoma"/>
            <family val="2"/>
          </rPr>
          <t xml:space="preserve">
Esta fila es informativa</t>
        </r>
      </text>
    </comment>
    <comment ref="B222" authorId="0">
      <text>
        <r>
          <rPr>
            <b/>
            <sz val="9"/>
            <color indexed="81"/>
            <rFont val="Tahoma"/>
            <family val="2"/>
          </rPr>
          <t>TOSHIBA:</t>
        </r>
        <r>
          <rPr>
            <sz val="9"/>
            <color indexed="81"/>
            <rFont val="Tahoma"/>
            <family val="2"/>
          </rPr>
          <t xml:space="preserve">
Esta fila es informativa</t>
        </r>
      </text>
    </comment>
    <comment ref="B236" authorId="0">
      <text>
        <r>
          <rPr>
            <b/>
            <sz val="9"/>
            <color indexed="81"/>
            <rFont val="Tahoma"/>
            <family val="2"/>
          </rPr>
          <t>TOSHIBA:</t>
        </r>
        <r>
          <rPr>
            <sz val="9"/>
            <color indexed="81"/>
            <rFont val="Tahoma"/>
            <family val="2"/>
          </rPr>
          <t xml:space="preserve">
Esta fila es informativa</t>
        </r>
      </text>
    </comment>
    <comment ref="B249" authorId="0">
      <text>
        <r>
          <rPr>
            <b/>
            <sz val="9"/>
            <color indexed="81"/>
            <rFont val="Tahoma"/>
            <family val="2"/>
          </rPr>
          <t>TOSHIBA:</t>
        </r>
        <r>
          <rPr>
            <sz val="9"/>
            <color indexed="81"/>
            <rFont val="Tahoma"/>
            <family val="2"/>
          </rPr>
          <t xml:space="preserve">
Esta fila es informativa</t>
        </r>
      </text>
    </comment>
    <comment ref="B263" authorId="0">
      <text>
        <r>
          <rPr>
            <b/>
            <sz val="9"/>
            <color indexed="81"/>
            <rFont val="Tahoma"/>
            <family val="2"/>
          </rPr>
          <t>TOSHIBA:</t>
        </r>
        <r>
          <rPr>
            <sz val="9"/>
            <color indexed="81"/>
            <rFont val="Tahoma"/>
            <family val="2"/>
          </rPr>
          <t xml:space="preserve">
Esta fila es informativa</t>
        </r>
      </text>
    </comment>
    <comment ref="B276" authorId="0">
      <text>
        <r>
          <rPr>
            <b/>
            <sz val="9"/>
            <color indexed="81"/>
            <rFont val="Tahoma"/>
            <family val="2"/>
          </rPr>
          <t>TOSHIBA:</t>
        </r>
        <r>
          <rPr>
            <sz val="9"/>
            <color indexed="81"/>
            <rFont val="Tahoma"/>
            <family val="2"/>
          </rPr>
          <t xml:space="preserve">
Esta fila es informativa</t>
        </r>
      </text>
    </comment>
    <comment ref="B290" authorId="0">
      <text>
        <r>
          <rPr>
            <b/>
            <sz val="9"/>
            <color indexed="81"/>
            <rFont val="Tahoma"/>
            <family val="2"/>
          </rPr>
          <t>TOSHIBA:</t>
        </r>
        <r>
          <rPr>
            <sz val="9"/>
            <color indexed="81"/>
            <rFont val="Tahoma"/>
            <family val="2"/>
          </rPr>
          <t xml:space="preserve">
Esta fila es informativa</t>
        </r>
      </text>
    </comment>
    <comment ref="B303" authorId="0">
      <text>
        <r>
          <rPr>
            <b/>
            <sz val="9"/>
            <color indexed="81"/>
            <rFont val="Tahoma"/>
            <family val="2"/>
          </rPr>
          <t>TOSHIBA:</t>
        </r>
        <r>
          <rPr>
            <sz val="9"/>
            <color indexed="81"/>
            <rFont val="Tahoma"/>
            <family val="2"/>
          </rPr>
          <t xml:space="preserve">
Esta fila es informativa</t>
        </r>
      </text>
    </comment>
  </commentList>
</comments>
</file>

<file path=xl/sharedStrings.xml><?xml version="1.0" encoding="utf-8"?>
<sst xmlns="http://schemas.openxmlformats.org/spreadsheetml/2006/main" count="11632" uniqueCount="1554">
  <si>
    <t>SECRETARÍA DISTRITAL DE GOBIERNO</t>
  </si>
  <si>
    <t xml:space="preserve">FORMULACION METAS PLANES INSTITUCIONALES </t>
  </si>
  <si>
    <t>Planeación Institucional</t>
  </si>
  <si>
    <t>Oficina Asesora de Planeación</t>
  </si>
  <si>
    <t>PLAN ESTRATEGICO INSTITUCIONAL</t>
  </si>
  <si>
    <t>PROGRAMADO EN LA VIGENCIA</t>
  </si>
  <si>
    <t>SEGUIMIENTO PLAN GESTION DEL PROCESO</t>
  </si>
  <si>
    <t xml:space="preserve">EVALUACIÓN I TRIMESTRE </t>
  </si>
  <si>
    <t xml:space="preserve">EVALUACIÓN II TRIMESTRE </t>
  </si>
  <si>
    <t xml:space="preserve">EVALUACIÓN III TRIMESTRE </t>
  </si>
  <si>
    <t xml:space="preserve">EVALUACIÓN IV TRIMESTRE </t>
  </si>
  <si>
    <t>EVALUACIÓN FINAL PLAN DE GESTION</t>
  </si>
  <si>
    <t>Estrategia</t>
  </si>
  <si>
    <t>tipo de meta</t>
  </si>
  <si>
    <t>tipo de indicador</t>
  </si>
  <si>
    <t>N° OE</t>
  </si>
  <si>
    <t>OBJETIVO ESTRATÉGICO</t>
  </si>
  <si>
    <t>ESTRATEGIA</t>
  </si>
  <si>
    <t>PLAN ASOCIADO</t>
  </si>
  <si>
    <t>PAAC Componente</t>
  </si>
  <si>
    <t>PAAC subcomponente</t>
  </si>
  <si>
    <t>META PLAN VIGENCIA</t>
  </si>
  <si>
    <t>TIPO DE META</t>
  </si>
  <si>
    <t>NOMBRE DEL INDICADOR</t>
  </si>
  <si>
    <t>FÓRMULA DEL INDICADOR</t>
  </si>
  <si>
    <t>LINEA BASE (si aplica)</t>
  </si>
  <si>
    <t>TIPO DE PROGRAMACIÓN</t>
  </si>
  <si>
    <t>UNIDAD DE MEDIDA</t>
  </si>
  <si>
    <t>I CUATRIM</t>
  </si>
  <si>
    <t>II CUATRIM</t>
  </si>
  <si>
    <t>III CUATRIM</t>
  </si>
  <si>
    <t>TOTAL PROGRAMACION VIGENCIA</t>
  </si>
  <si>
    <t>TIPO DE INDICADOR</t>
  </si>
  <si>
    <t>ENTREGABLE</t>
  </si>
  <si>
    <t>FUENTE DE INFORMACIÓN</t>
  </si>
  <si>
    <t>RESPONSABLES DE LA ACTIVIDAD</t>
  </si>
  <si>
    <t>DEPENDENCIA DE APOYO</t>
  </si>
  <si>
    <t>MÉTODO DE VERIFICACIÓN AL SEGUIMIENTO</t>
  </si>
  <si>
    <t>PROGRAMADO</t>
  </si>
  <si>
    <t>EJECUTADO</t>
  </si>
  <si>
    <t>RESULTADO DE LA MEDICION</t>
  </si>
  <si>
    <t>ANÁLISIS DE AVANCE</t>
  </si>
  <si>
    <t>MEDIO DE VERIFICACIÓN</t>
  </si>
  <si>
    <t>Fortalecimiento de competencias</t>
  </si>
  <si>
    <t>Fomentar la gestión del conocimiento y la innovación para agilizar la comunicación con el ciudadano, la prestación de trámites y servicios, y garantizar la toma de decisiones con base en evidencia.</t>
  </si>
  <si>
    <t>Gestión</t>
  </si>
  <si>
    <t>Creciente</t>
  </si>
  <si>
    <t xml:space="preserve">Efiencia </t>
  </si>
  <si>
    <t>Capacidad tecnológica</t>
  </si>
  <si>
    <t>Retadora (de mejora)</t>
  </si>
  <si>
    <t>N/A</t>
  </si>
  <si>
    <t>Constante</t>
  </si>
  <si>
    <t>Promover una ciudadanía activa y responsable, propiciando espacios de participación, formación y diálogo con mayor inteligencia colectiva y conciencia común, donde las nuevas ciudadanías se sientan vinculadas e identificadas con el Gobierno Distrital.</t>
  </si>
  <si>
    <t>Decreciente</t>
  </si>
  <si>
    <t>Eficacia</t>
  </si>
  <si>
    <t>Suma</t>
  </si>
  <si>
    <t>Articulación intrainstitucional e interinstitucional</t>
  </si>
  <si>
    <t>Implementar estrategias de Gobierno Abierto y transparencia, haciendo uso de herramientas de las TIC para su divulgación, como parte del fortalecimiento de la relación entre la ciudadanía y el gobierno.</t>
  </si>
  <si>
    <t>Efectividad</t>
  </si>
  <si>
    <t>Transformación Cultural</t>
  </si>
  <si>
    <t>Gestión eficiente</t>
  </si>
  <si>
    <t>Brindar atención oportuna y de calidad a los diferentes sectores poblacionales, generando relaciones de confianza y respeto por la diferencia</t>
  </si>
  <si>
    <t>Fortalecer la gestión institucional aumentando las capacidades de la entidad para la planeación, seguimiento y ejecución de sus metas y recursos, y la gestión del talento humano.</t>
  </si>
  <si>
    <t>PAAC</t>
  </si>
  <si>
    <t>Iniciativas Adicionales</t>
  </si>
  <si>
    <t>Gestión Conflictos de Interés</t>
  </si>
  <si>
    <t>Realizar una (1) jornada de sensibilización en temas de gestión de conflictos de interés</t>
  </si>
  <si>
    <t>jornada de sensibilización de gestión de conflictos de interés</t>
  </si>
  <si>
    <t># de jornadas de sensibilización de gestión de conflictos de interés</t>
  </si>
  <si>
    <t>Lineamientos del DAFP</t>
  </si>
  <si>
    <t>Dirección de Gestión del Talento Humano</t>
  </si>
  <si>
    <t xml:space="preserve">Equipo técnico </t>
  </si>
  <si>
    <t>Registro de capacitación</t>
  </si>
  <si>
    <t>Realizar tres (3) seguimientos a los conflictos de intereses generados en la entidad</t>
  </si>
  <si>
    <t>seguimientos a los conflictos de intereses</t>
  </si>
  <si>
    <t>constante</t>
  </si>
  <si>
    <t>eficacia</t>
  </si>
  <si>
    <t>pagina web (informes de seguimiento publicados)</t>
  </si>
  <si>
    <t>Identificar un (1) riesgo y los controles frente a conflictos de intereses en el mapa de riesgos de corrupción de la entidad</t>
  </si>
  <si>
    <t>Riesgo de conflictos de interés</t>
  </si>
  <si>
    <t># de riesgos de conflicto de interés identificados</t>
  </si>
  <si>
    <t>riesgo de conflicto de interés</t>
  </si>
  <si>
    <t xml:space="preserve">nueva versión de la matriz de riesgos de corrupción con el riesgo de conflicto de interés </t>
  </si>
  <si>
    <t>Información entregada por las dependencias</t>
  </si>
  <si>
    <t>Pagina web (matriz de riesgos de corrupción publicada)</t>
  </si>
  <si>
    <t>Establecer una (1) dependencia para que servidores, contratistas, supervisores, coordinadores o jefes inmediatos tengan asesoría legal o técnica para la declaración de conflictos de intereses o decisión de impedimentos, recusaciones, inhabilidades o incompatibilidades.</t>
  </si>
  <si>
    <t># de dependencias</t>
  </si>
  <si>
    <t>dependencia establecida</t>
  </si>
  <si>
    <t>Acto administrativo</t>
  </si>
  <si>
    <t xml:space="preserve">Establecer un (1) canal de comunicación interna (correo, buzón, intranet) para recibir declaraciones de impedimentos o recusaciones de impedimentos. </t>
  </si>
  <si>
    <t>Canal de comunicación para la gestión de conflictos de interés</t>
  </si>
  <si>
    <t># de canales implementados</t>
  </si>
  <si>
    <t>canal de comunicación implementado</t>
  </si>
  <si>
    <t>canal de comunicación en funcionamiento</t>
  </si>
  <si>
    <t>Actualizar el manual de contratación de la entidad con las orientaciones para que los contratistas realicen su declaración de conflictos de intereses</t>
  </si>
  <si>
    <t>Manual de contratación actualizado</t>
  </si>
  <si>
    <t># de manuales de contratación actualizado</t>
  </si>
  <si>
    <t>Manual de contratación</t>
  </si>
  <si>
    <t>Manual de contratación publicado nueva versión</t>
  </si>
  <si>
    <t>Equipo técnico 
Dirección de Contratación</t>
  </si>
  <si>
    <t>Intranet (publicación de la nueva versión del manual de contratación)</t>
  </si>
  <si>
    <t>Establecer un  (1) documento interno para el manejo y declaración de conflictos de intereses de conformidad con el artículo 12 de la Ley 1437 de 2011.</t>
  </si>
  <si>
    <t># de documentos adoptados</t>
  </si>
  <si>
    <t>Documento adoptado</t>
  </si>
  <si>
    <t>Documento adoptado desde el SIG</t>
  </si>
  <si>
    <t>Intranet (publicación del documento)</t>
  </si>
  <si>
    <t>Capacitar al 80% (gerentes públicos y funcionarios) sobre el trámite de los impedimentos y recusaciones de acuerdo al artículo 12 de la Ley 1437 de 2011</t>
  </si>
  <si>
    <t>gerentes públicos y funcionarios capacitados</t>
  </si>
  <si>
    <t>creciente</t>
  </si>
  <si>
    <t>Listado de asistencia
Certificados de asistencia</t>
  </si>
  <si>
    <t>NOTA: aplica al plan institucional de capacitación</t>
  </si>
  <si>
    <t>Capacitar al 50% y contratistas sobre el trámite de los impedimentos y recusaciones de acuerdo al artículo 12 de la Ley 1437 de 2011</t>
  </si>
  <si>
    <t>contratistas capacitados</t>
  </si>
  <si>
    <t>(Contratistas NC que participaron en la capacitación / total de contratistas de la entidad vinculados)*100%</t>
  </si>
  <si>
    <t>Contratistas</t>
  </si>
  <si>
    <t xml:space="preserve">Lograr que el 100% de los servidores públicos de la entidad obligados por la Ley 2013 de 2019 publiquen la declaración de bienes, rentas y conflicto de intereses. </t>
  </si>
  <si>
    <t>gerentes públicos y contratistas con información publicada</t>
  </si>
  <si>
    <t>100% contratistas 
92% de gerentes públicos</t>
  </si>
  <si>
    <t>Contratistas: Reporte de los contratos con registro de SECOP
Gerentes públicos: link actualizado de la pagina web de la entidad</t>
  </si>
  <si>
    <t>seguimientos a la publicación de la declaración de bienes, rentas y conflictos de intereses</t>
  </si>
  <si>
    <t>seguimiento</t>
  </si>
  <si>
    <t>SECOP y pagina web de la entidad</t>
  </si>
  <si>
    <t>Oficina de Control Interno</t>
  </si>
  <si>
    <t xml:space="preserve">Informe de seguimiento </t>
  </si>
  <si>
    <t>Gestión del riesgo de corrupción</t>
  </si>
  <si>
    <t>Política de Administración del Riesgo de corrupción</t>
  </si>
  <si>
    <t>jornada de sensibilización de los riesgos de corrupción de la entidad</t>
  </si>
  <si>
    <t># de jornadas de sensibilización de los riesgos de corrupción de la entidad</t>
  </si>
  <si>
    <t>Manual de gestión de riesgos</t>
  </si>
  <si>
    <t>Participación ciudadana en la actualización de riegos de corrupción de la entidad</t>
  </si>
  <si>
    <t># de procesos de participación ciudadana en la actualización de la matriz de riesgos de corrupción</t>
  </si>
  <si>
    <t xml:space="preserve"> procesos de participación ciudadana en la actualización de la matriz de riesgos de corrupción</t>
  </si>
  <si>
    <t>evidencias de la participación ciudadana</t>
  </si>
  <si>
    <t>Matriz de riesgos de corrupción
Comentarios de los ciudadanos</t>
  </si>
  <si>
    <t>Oficina Asesora de Comunicaciones</t>
  </si>
  <si>
    <t>Respuestas a los ciudadanos de los comentarios recibidos</t>
  </si>
  <si>
    <t>NOTA: también aplica al plan de participación ciudadana</t>
  </si>
  <si>
    <t>Realizar una (1) jornada de sensibilización de los riesgos de corrupción de la entidad</t>
  </si>
  <si>
    <t>registro de capacitación y presentación</t>
  </si>
  <si>
    <t>Matriz de riesgos de corrupción</t>
  </si>
  <si>
    <t>Realizar tres (3) socializaciones de los resultados de la gestión de riesgos en el Comité Institucional de Coordinación de Control Interno</t>
  </si>
  <si>
    <t>Socialización en el CICCI</t>
  </si>
  <si>
    <t># de socializaciones realizadas</t>
  </si>
  <si>
    <t>socialización realizada</t>
  </si>
  <si>
    <t>acta de comité, Presentación</t>
  </si>
  <si>
    <t>reportes cuatrimestrales de riesgos</t>
  </si>
  <si>
    <t>Acta de comité</t>
  </si>
  <si>
    <t>Realizar tres (3) monitoreos cuatrimestral de gestión de los mapas de riesgos de procesos y de corrupción de la entidad</t>
  </si>
  <si>
    <t>Monitoreo cuatrimestral</t>
  </si>
  <si>
    <t># de monitoreos</t>
  </si>
  <si>
    <t>monitoreos</t>
  </si>
  <si>
    <t>informes de monitoreo</t>
  </si>
  <si>
    <t>reportes de las dependencias</t>
  </si>
  <si>
    <t>Intranet y pagina web (publicación de los reportes de monitoreo cuatrimestrales de los riesgos)</t>
  </si>
  <si>
    <t>Seguimiento</t>
  </si>
  <si>
    <t>Realizar tres (3) seguimientos cuatrimestral de gestión de los mapas de riesgos de procesos y de corrupción de la entidad</t>
  </si>
  <si>
    <t># de seguimientos</t>
  </si>
  <si>
    <t>seguimientos</t>
  </si>
  <si>
    <t>informes de seguimiento</t>
  </si>
  <si>
    <t>Rendición de cuentas</t>
  </si>
  <si>
    <t>Información de calidad y en lenguaje comprensible</t>
  </si>
  <si>
    <t>informes de gestión</t>
  </si>
  <si>
    <t>informes de gestión publicados en las paginas web</t>
  </si>
  <si>
    <t>Nivel central 
Alcaldías locales</t>
  </si>
  <si>
    <t>OAP: informe SDG
Alcaldías locales</t>
  </si>
  <si>
    <t>Diálogo de doble vía con la ciudadanía y sus organizaciones</t>
  </si>
  <si>
    <t>Elaborar y realizar un (1) diálogo ciudadano en el marco de la preparación de la audiencia pública  del sector gobierno</t>
  </si>
  <si>
    <t>Dialogo ciudadano realizado</t>
  </si>
  <si>
    <t>1 (2019)</t>
  </si>
  <si>
    <t>Dialogo ciudadano</t>
  </si>
  <si>
    <t>informe de sistematización del dialogo</t>
  </si>
  <si>
    <t>Informes de gestión, encuestas realizadas a los ciudadanos, lineamientos de la veeduría distrital</t>
  </si>
  <si>
    <t>Elaborar y realizar veinte (20) diálogos ciudadanos en el marco de la preparación de la audiencia pública de las alcaldías locales</t>
  </si>
  <si>
    <t>Diálogo ciudadano realizado</t>
  </si>
  <si>
    <t>20 (2020)</t>
  </si>
  <si>
    <t>informes de sistematización de los diálogos ciudadanos (1 por alcaldía local)</t>
  </si>
  <si>
    <t>Alcaldías locales</t>
  </si>
  <si>
    <t>Realizar seguimiento al 100% de los compromisos y/o requerimientos presentados en actividades de participación ciudadana o rendición de cuentas, en la plataforma COLIBRI para garantizar el derecho a la participación ciudadana, en la Secretaría Distrital de Gobierno</t>
  </si>
  <si>
    <t>(# de compromisos y/o requerimientos con seguimiento SDG / # de compromisos y/o requerimientos registrados SDG)*100%</t>
  </si>
  <si>
    <t>seguimiento colibrí SDG</t>
  </si>
  <si>
    <t>Reporte que evidencia el seguimiento SDG</t>
  </si>
  <si>
    <t>Plataforma Colibrí</t>
  </si>
  <si>
    <t>Realizar seguimiento al 100% de los compromisos y/o requerimientos presentados en actividades de participación ciudadana o rendición de cuentas, en la plataforma COLIBRI para garantizar el derecho a la participación ciudadana, tanto en cada una de las 20 alcaldías locales</t>
  </si>
  <si>
    <t>(# de compromisos y/o requerimientos con seguimiento AL/ # de compromisos y/o requerimientos registrados AL)*100%</t>
  </si>
  <si>
    <t>seguimiento colibrí AL</t>
  </si>
  <si>
    <t>Reporte que evidencia el seguimiento AL</t>
  </si>
  <si>
    <t>Campaña de comunicación</t>
  </si>
  <si>
    <t># de campañas realizadas</t>
  </si>
  <si>
    <t>Campaña realizada</t>
  </si>
  <si>
    <t>Oficina de Comunicaciones</t>
  </si>
  <si>
    <t>Evaluación y retroalimentación a la gestión institucional</t>
  </si>
  <si>
    <t>documento con la instrucciones</t>
  </si>
  <si>
    <t>Documento adoptado por el SIG</t>
  </si>
  <si>
    <t>Intranet (documento adoptado)</t>
  </si>
  <si>
    <t>Documento de diagnostico</t>
  </si>
  <si>
    <t xml:space="preserve">Realizar tres (3) seguimientos a las acciones de mejora en MIMEC sobre los riesgos materializados </t>
  </si>
  <si>
    <t xml:space="preserve">acciones de mejora </t>
  </si>
  <si>
    <t>Seguimiento a las acciones de mejora</t>
  </si>
  <si>
    <t>Planes de mejoramiento por riesgos de corrupción (MIMEC)</t>
  </si>
  <si>
    <t>Mecanismos para mejorar la atención a la ciudadanía</t>
  </si>
  <si>
    <t>Talento Humano</t>
  </si>
  <si>
    <t>Normativo y Procedimental</t>
  </si>
  <si>
    <t>Mecanismos para la transparencia y acceso a la información pública</t>
  </si>
  <si>
    <t>Lineamientos de Transparencia Activa</t>
  </si>
  <si>
    <t>Elaboración de los Instrumentos de Gestión de la información.</t>
  </si>
  <si>
    <t>Criterio diferencial de accesibilidad</t>
  </si>
  <si>
    <t>Metodología de rendición de cuentas</t>
  </si>
  <si>
    <t>SUMA</t>
  </si>
  <si>
    <t>Metodología de RdC</t>
  </si>
  <si>
    <t>EFICACIA</t>
  </si>
  <si>
    <t>documento de metodología de RdC</t>
  </si>
  <si>
    <t>Subsecretaría de Gestión Institucional</t>
  </si>
  <si>
    <t>Página web SDG: publicación de la metodología</t>
  </si>
  <si>
    <t xml:space="preserve">Diagnóstico de participación </t>
  </si>
  <si>
    <t>reporte entregado por las dependencias</t>
  </si>
  <si>
    <t>Página web SDG: publicación del diagnostico</t>
  </si>
  <si>
    <t># de socializaciones de los resultados de las encuestas de percepción de los ciudadanos</t>
  </si>
  <si>
    <t>Socialización</t>
  </si>
  <si>
    <t>piezas publicitarias</t>
  </si>
  <si>
    <t>resultados de las encuestas</t>
  </si>
  <si>
    <t>intranet: piezas publicadas</t>
  </si>
  <si>
    <t>Mantener 100% actualizado el micrositio de Rendición de Cuentas en la página Web de la Secretaría Distrital de Gobierno</t>
  </si>
  <si>
    <t>Micrositio Rendición de cuentas SDG</t>
  </si>
  <si>
    <t>Micrositio RdC SDG</t>
  </si>
  <si>
    <t>Pagina web SDG</t>
  </si>
  <si>
    <t>Mantener actualizado el micrositio de Rendición de Cuentas en la página Web en la sección "mi localidad - rendición de cuentas" en las páginas web de las 20 alcaldías locales.</t>
  </si>
  <si>
    <t>Micrositio Rendición de cuentas Alcaldías Locales</t>
  </si>
  <si>
    <t>Micrositio RdC AL</t>
  </si>
  <si>
    <t>Pagina web AL</t>
  </si>
  <si>
    <t>Realizar 1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SDG</t>
  </si>
  <si>
    <t>Encuestas aplicadas, sistematizadas y analizadas</t>
  </si>
  <si>
    <t>encuestas a los ciudadanos</t>
  </si>
  <si>
    <t>Documento de resultados de la encuesta</t>
  </si>
  <si>
    <t>encuestas aplicadas a los ciudadanos</t>
  </si>
  <si>
    <t>Informe enviado a la Veeduría Distrital  - Página web SDG</t>
  </si>
  <si>
    <t>Realizar 1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 Alcaldías Locales</t>
  </si>
  <si>
    <t>Realizar informe de evaluación al 100% de las acciones de la estrategia de Rendición de Cuentas de la vigencia, según lo establecido en el Manual Único de Rendición de Cuentas SDG</t>
  </si>
  <si>
    <t>Informe de evaluación elaborado</t>
  </si>
  <si>
    <t>(# de acciones de RdC con informe y evaluación /# de acciones de RdC programadas SDG)</t>
  </si>
  <si>
    <t>CONSTANTE</t>
  </si>
  <si>
    <t>Acciones de RdC SDG</t>
  </si>
  <si>
    <t>Resultados de las actividades de RdC SDG</t>
  </si>
  <si>
    <t>Página web: Informe publicado en micrositio</t>
  </si>
  <si>
    <t>(# de acciones de RdC con informe y evaluación /# de acciones de RdC programadas Alcaldías locales)</t>
  </si>
  <si>
    <t>Acciones de RdC Alcaldía Locales</t>
  </si>
  <si>
    <t>Resultados de las actividades de RdC AL</t>
  </si>
  <si>
    <t>Subsecretaría de Gestión Institucional - Oficina Servicio a la ciudadanía</t>
  </si>
  <si>
    <t>Informes</t>
  </si>
  <si>
    <t>Pagina web: informes publicados</t>
  </si>
  <si>
    <t>Realizar dos (2) espacios virtuales de participación ciudadana a través de videos que tenga habilitado espacio para comentarios -SDG</t>
  </si>
  <si>
    <t>Realizar dos (2) espacios virtuales de participación ciudadana a través de videos que tenga habilitado espacio para comentarios -AL</t>
  </si>
  <si>
    <t>Darle respuesta al 100% de los comentarios de los ciudadanos, recibidos a través de los espacios virtuales que se dispongan (balance ciudadano) -SDG</t>
  </si>
  <si>
    <t>Darle respuesta al 100% de los comentarios de los ciudadanos, recibidos a través de los espacios virtuales que se dispongan (balance ciudadano) - AL</t>
  </si>
  <si>
    <t>PROCESO ASOCIADO</t>
  </si>
  <si>
    <t>Gestión Corporativa Institucional</t>
  </si>
  <si>
    <t>secciones de la pagina web traducidas a nasa yuwe</t>
  </si>
  <si>
    <t>Subdirección de Asuntos Étnicos</t>
  </si>
  <si>
    <t>protección de los Derechos Humanos</t>
  </si>
  <si>
    <t>Plan de integridad</t>
  </si>
  <si>
    <t>Implementación</t>
  </si>
  <si>
    <t>Actividades</t>
  </si>
  <si>
    <t>Gerencia del Talento Humano</t>
  </si>
  <si>
    <t>Construcción de mapa de riesgos de corrupción</t>
  </si>
  <si>
    <t>Actualizar la política de protección de datos de la entidad</t>
  </si>
  <si>
    <t xml:space="preserve"> Política de protección de datos aprobada</t>
  </si>
  <si>
    <t>Política de protección de datos aprobada</t>
  </si>
  <si>
    <t xml:space="preserve">Número </t>
  </si>
  <si>
    <t xml:space="preserve">Lineamientos MINTIC gobierno digital </t>
  </si>
  <si>
    <t xml:space="preserve">Dirección de Tecnologías e Información </t>
  </si>
  <si>
    <t>Soportes de mesas de trabajo para la actualización.</t>
  </si>
  <si>
    <t xml:space="preserve">Catálogo de componentes de información del nivel central y nivel local actualizado. </t>
  </si>
  <si>
    <t>Porcentaje</t>
  </si>
  <si>
    <t>Soportes de acciones realizadas registradas en el plan.</t>
  </si>
  <si>
    <t>Gerencia TIC</t>
  </si>
  <si>
    <t>Campaña comunicativa</t>
  </si>
  <si>
    <t>Campaña de comunicación implementada</t>
  </si>
  <si>
    <t>Campañas</t>
  </si>
  <si>
    <t>Equipo Técnico de Gestión y Desempeño</t>
  </si>
  <si>
    <t xml:space="preserve">Archivo digital Oficina Asesora de Comunicaciones - Carpeta compartida de Archivos One Drive </t>
  </si>
  <si>
    <t>Página web actualizada</t>
  </si>
  <si>
    <t>Realizar la actualización semestral al esquema de publicación de información en la página web de la entidad</t>
  </si>
  <si>
    <t>Esquema de publicación</t>
  </si>
  <si>
    <t>Esquema de publicación actualizado</t>
  </si>
  <si>
    <t>Porcentaje de actualización al esquema de publicación de información</t>
  </si>
  <si>
    <t>Informe de actualización al esquema de publicación de información</t>
  </si>
  <si>
    <t>Documento de presentación de la estrategia utilizada para realizar la actualización del esquema de publicación de información</t>
  </si>
  <si>
    <t>Equipo de comunicaciones</t>
  </si>
  <si>
    <t>Revisar y ajustar la plataforma del portal de la SDG y de las 20 alcaldías locales para dar cumplimiento técnico del nivel AA de accesibilidad (NTC 5854).</t>
  </si>
  <si>
    <t>Plataformas de portales de la SDG y AL actualizados</t>
  </si>
  <si>
    <t>Porcentaje de ajuste del portal de la SDG y las AL</t>
  </si>
  <si>
    <t>Documento de presentación de la aplicación de los lineamientos establecidos en la NTC 5854 en la plataforma de las páginas web de la SDG y las AL</t>
  </si>
  <si>
    <t>Dirección de Tecnologías e Información</t>
  </si>
  <si>
    <t>Mantener publicada y actualizada la información contractual en el portal del SECOP I, SECOP II y tienda virtual conforme con lo establecido en la Ley 1150 de 2007 y el artículo 2.2.1.1.1.7.1. del Decreto 1082 de 2015.</t>
  </si>
  <si>
    <t>Porcentaje de cumplimiento en la actualización de información contractual</t>
  </si>
  <si>
    <t>Número de contratos con la información actualizada en el portal SECOP I, SECOP II, TVEC / total de contratos de la entidad</t>
  </si>
  <si>
    <t>Porcentaje de actualización de información contractual</t>
  </si>
  <si>
    <t>Información publicada y actualizada en el portal SECOP I, SECOP II, TVEC</t>
  </si>
  <si>
    <t>Fondos de Desarrollo de las Alcaldías Locales</t>
  </si>
  <si>
    <t>Seguimiento realizado a los contratos en las plataformas SECOP I, SECOP II, TVEC</t>
  </si>
  <si>
    <t>Gestión Pública territorial</t>
  </si>
  <si>
    <t>Información adicional de la SDG</t>
  </si>
  <si>
    <t>Gestión Jurídica</t>
  </si>
  <si>
    <t>Estructura administrativa y direccionamiento estratégico</t>
  </si>
  <si>
    <t>SAC</t>
  </si>
  <si>
    <t xml:space="preserve">SAC </t>
  </si>
  <si>
    <t>Número</t>
  </si>
  <si>
    <t>Realizar una (1) encuesta a la ciudadanía, a través de medios digitales, acerca de los temas de mayor interés, en que la Secretaría Distrital de Gobierno y las 20 alcaldías locales deben rendir cuentas, en los diferentes espacios que se generen de acuerdo a la estrategia</t>
  </si>
  <si>
    <t>Una estrategia de consulta con la ciudadanía implementada</t>
  </si>
  <si>
    <t>Sumatoria de encuestas a la ciudadanía</t>
  </si>
  <si>
    <t>Relación de temáticas de mayor interés por parte de la ciudadanía para que el nivel central y las alcaldías locales presenten la gestión adelantada</t>
  </si>
  <si>
    <t>Encuesta sistematizada</t>
  </si>
  <si>
    <t>Número de Informes realizados</t>
  </si>
  <si>
    <t>Informes entregados para publicación</t>
  </si>
  <si>
    <t>Informes para publicación en la página web de la entidad</t>
  </si>
  <si>
    <t>Dirección Jurídica</t>
  </si>
  <si>
    <t>1. SIPROJ
2. Información de medios de control del Grupo Interno de Representación Judicial</t>
  </si>
  <si>
    <t>1. Depósito de Información de Medios de control en OneDrive
2. Informes publicados en sitio web</t>
  </si>
  <si>
    <t>1 TRD de la DGAP actualizada</t>
  </si>
  <si>
    <t>TRD</t>
  </si>
  <si>
    <t>Formato de TRD vigente</t>
  </si>
  <si>
    <t>Grupo de gestión documental</t>
  </si>
  <si>
    <t>Capacitaciones</t>
  </si>
  <si>
    <t>Actas de entrenamiento y capacitación.</t>
  </si>
  <si>
    <t>Índices de información reservada y clasificada.</t>
  </si>
  <si>
    <t>Un documento de índices de información reservada y clasificada</t>
  </si>
  <si>
    <t>Documento con los índices de información reservada y clasificada</t>
  </si>
  <si>
    <t>Gestión del Patrimonio Documental</t>
  </si>
  <si>
    <t>Generar un (1) proceso de participación ciudadana en la actualización de la matriz de riegos de corrupción de la entidad.</t>
  </si>
  <si>
    <t>jornada de socialización de los riesgos de corrupción de la entidad</t>
  </si>
  <si>
    <t># de jornadas de socialización de los riesgos de corrupción de la entidad</t>
  </si>
  <si>
    <t>seguimiento cuatrimestral  del resultado del monitoreo</t>
  </si>
  <si>
    <t>Seguimientos realizados.</t>
  </si>
  <si>
    <t>reportes de las dependencias 
Plan anual de auditoria</t>
  </si>
  <si>
    <t>Página web (publicación de los seguimientos cuatrimestrales de los riesgos) Informes presentados a través del aplicativo de gestión documental</t>
  </si>
  <si>
    <t>Presentar y publicar en la página web de la entidad de manera trimestral informe de los medios de control  vigente (nulidades, nulidades de restablecimiento de derecho, reparaciones directas, acciones de tutela, acciones de cumplimiento, contractuales y laborales) en contra de la entidad a la fecha de corte.</t>
  </si>
  <si>
    <t>traducción pagina web</t>
  </si>
  <si>
    <t># de componentes traducidos</t>
  </si>
  <si>
    <t>Traducir en la pagina web de la entidad a nasa yuwe los 6 componentes siguientes : misión, visión, objetivo general y estratégicos, funciones, deberes de la entidad.</t>
  </si>
  <si>
    <t>pagina web</t>
  </si>
  <si>
    <t># de portales de la SDG y AL ajustados de acuerdo a la NTC 5854</t>
  </si>
  <si>
    <t>plataformas actualizadas de los portales de la SDG y las 20 AL de acuerdo a la NTC 5854</t>
  </si>
  <si>
    <t>Actualizar el esquema de publicaciones de la pagina web de la entidad</t>
  </si>
  <si>
    <t>Realizar una (1) actualización de la página web de la entidad con base a los resultados de la consulta a la ciudadanía sobre la información que desea encontrar disponible en la página Web.</t>
  </si>
  <si>
    <t># de actualizaciones de página web de acuerdo a resultados de encuesta</t>
  </si>
  <si>
    <t>Pagina web actualizada</t>
  </si>
  <si>
    <t>Equipo Técnico de Gestión y Desempeño - rendición de cuentas</t>
  </si>
  <si>
    <t>Archivo digital Oficina Asesora de Comunicaciones - Carpeta compartida de Archivos One Drive 
Pagina web - esquema de publicación</t>
  </si>
  <si>
    <t>TRD de DGAEP actualizada</t>
  </si>
  <si>
    <t>Actualizar  la TRD de la Dirección para la Gestión Administrativa Especial de Policía, teniendo en cuenta el cambio organizacional que tuvo la entidad, de acuerdo con el Decreto 860 de 2019</t>
  </si>
  <si>
    <t>Dirección Administrativa - Grupo de gestión documental</t>
  </si>
  <si>
    <t>Formato de TRD vigente, pagina web: TRD publicada</t>
  </si>
  <si>
    <t>Realizar dos (2) capacitaciones a los referentes documentales del nivel central y del archivo central, en el  Procedimiento para Consulta, Préstamo y Devolución de Documentos y/o Expedientes (GDI-GPD-P010) y el diligenciamiento del Formato Control Consulta y/o Préstamos de expedientes (GDI-GPD-F018).</t>
  </si>
  <si>
    <t>Elaborar los índices de información reservada y clasificada.</t>
  </si>
  <si>
    <t>Pagina web: Documento publicado con los índices de información reservada y clasificada</t>
  </si>
  <si>
    <t>Nota publicitaria de promoción, socialización y divulgación  realizada/Campaña  de promoción, socialización y divulgación programada</t>
  </si>
  <si>
    <t>Nota publicitaria en los canales institucionales</t>
  </si>
  <si>
    <t>Solicitud de comunicaciones -intranet</t>
  </si>
  <si>
    <t>Ley 1712 de 2014</t>
  </si>
  <si>
    <t>Realizar nota publicitaria para la divulgación de la Ley de Transparencia y acceso a la información, Ley 1712 de 2014, al 100% de los servidores públicos y contratistas de la Entidad.</t>
  </si>
  <si>
    <t>Ley de Transparencia y acceso a la información</t>
  </si>
  <si>
    <t>Documento de presentación de la campaña, productos comunicativos y piezas gráficas</t>
  </si>
  <si>
    <t>Publicaciones realizadas en la intranet, redes sociales, portal de la entidad promoviendo la utilización y publicación de datos abiertos de la Entidad</t>
  </si>
  <si>
    <t xml:space="preserve">SECOP  </t>
  </si>
  <si>
    <t>Archivo de gestión de la dirección de gestión del talento humano</t>
  </si>
  <si>
    <t>compromisos plataforma Colibrí</t>
  </si>
  <si>
    <t>compromisos registrados (Alcaldías locales)</t>
  </si>
  <si>
    <t>compromisos registrados (SDG)</t>
  </si>
  <si>
    <t>Plataforma colibrí actualizada (SDG)</t>
  </si>
  <si>
    <t>plataforma colibrí actualizada (Alcaldías locales)</t>
  </si>
  <si>
    <t>Intranet (pieza publicitaria) Links Página Secretaría Distrital de Gobierno; Redes sociales de la SDG</t>
  </si>
  <si>
    <t># de informes de gestión publicados</t>
  </si>
  <si>
    <t>capacitaciones</t>
  </si>
  <si>
    <t>indicadores de impacto de las publicaciones</t>
  </si>
  <si>
    <t># de indicadores establecidos</t>
  </si>
  <si>
    <t>indicadores</t>
  </si>
  <si>
    <t>informe con indicadores</t>
  </si>
  <si>
    <t>foro virtual</t>
  </si>
  <si>
    <t># de foros virtuales realizados</t>
  </si>
  <si>
    <t>efectividad</t>
  </si>
  <si>
    <t>evidencias de la realización del foro</t>
  </si>
  <si>
    <t>pagina web: publicación del foro</t>
  </si>
  <si>
    <t>botón de transparencia del portal web que se denomine: Conoce, Propone y Prioriza</t>
  </si>
  <si>
    <t># de botón de transparencia del portal web que se denomine: Conoce, Propone y Prioriza implementado</t>
  </si>
  <si>
    <t>publicaciones realizadas</t>
  </si>
  <si>
    <t>publicaciones realizadas en la pagina web SDG</t>
  </si>
  <si>
    <t>Cronograma de actividades</t>
  </si>
  <si>
    <t>pagina web: cronograma de actividades</t>
  </si>
  <si>
    <t>espacios virtuales de participación ciudadana</t>
  </si>
  <si>
    <t>espacios virtuales</t>
  </si>
  <si>
    <t xml:space="preserve">videos </t>
  </si>
  <si>
    <t>pagina web: videos</t>
  </si>
  <si>
    <t>Respuestas a los comentarios de los ciudadanos</t>
  </si>
  <si>
    <t># de respuestas dadas a los comentarios / # de comentarios recibidos</t>
  </si>
  <si>
    <t>respuestas a los comentarios</t>
  </si>
  <si>
    <t>respuestas a la ciudadanía publicadas</t>
  </si>
  <si>
    <t>lineamientos de causas ciudadanas</t>
  </si>
  <si>
    <t>documento con los lineamientos de acuerdo con la directiva 005 de 2020</t>
  </si>
  <si>
    <t>Grupo de presupuestos participativos -  despacho</t>
  </si>
  <si>
    <t>directiva 005 de 2020</t>
  </si>
  <si>
    <t>Hacer un (1) ejercicio de toma de decisiones virtuales con transmisión en tiempo real donde se vea necesaria la participación ciudadana, de acuerdo a los lineamientos de la directiva 005 de la Secretaría General</t>
  </si>
  <si>
    <t># de ejercicios de toma de decisiones en tiempo real ejecutado</t>
  </si>
  <si>
    <t>ejercicio virtual de toma de decisiones</t>
  </si>
  <si>
    <t>Documento aprobado y publicado través de la página web</t>
  </si>
  <si>
    <t>registros de capacitaciones</t>
  </si>
  <si>
    <t>contenidos de las capacitaciones</t>
  </si>
  <si>
    <t>mecanismo incluyente</t>
  </si>
  <si>
    <t xml:space="preserve"># de mecanismos incluyentes </t>
  </si>
  <si>
    <t>mecanismo de incluyente</t>
  </si>
  <si>
    <t>Realizar informe de evaluación al 100% de las acciones de la estrategia de Rendición de Cuentas de la vigencia, según lo establecido en el Manual Único de Rendición de Cuentas - alcaldías locales</t>
  </si>
  <si>
    <t>Realizar una (1) campaña de comunicación interna que resalte las responsabilidades de los servidores públicos frente a la participación ciudadana, Rendición de Cuentas y la garantía de derechos</t>
  </si>
  <si>
    <t>Publicar cuatro (4) veces las actividades que se tengan programadas a realizar trimestralmente para conocimiento del ciudadano - SDG</t>
  </si>
  <si>
    <t>Publicar cuatro (4) veces las actividades que se tengan programadas a realizar trimestralmente para conocimiento del ciudadano - AL</t>
  </si>
  <si>
    <r>
      <t xml:space="preserve">Habilitar un (1) espacio visible y accesible en el botón de transparencia del portal web que se denomine: </t>
    </r>
    <r>
      <rPr>
        <b/>
        <sz val="10"/>
        <color theme="1"/>
        <rFont val="Calibri Light"/>
        <family val="2"/>
        <scheme val="major"/>
      </rPr>
      <t>Conoce, Propone y Prioriza</t>
    </r>
    <r>
      <rPr>
        <sz val="10"/>
        <color theme="1"/>
        <rFont val="Calibri Light"/>
        <family val="2"/>
        <scheme val="major"/>
      </rPr>
      <t>, de acuerdo con la directiva 005 de 2020</t>
    </r>
  </si>
  <si>
    <t>Establecer indicadores que midan el impacto de las publicaciones en la página web</t>
  </si>
  <si>
    <t xml:space="preserve">Actualizar el catálogo de componentes de información del nivel central de las áreas misionales, de apoyo y alcaldías locales. </t>
  </si>
  <si>
    <t>Fase de implementación</t>
  </si>
  <si>
    <t>Registrar en la plataforma Colibrí el 100% de los compromisos adquiridos en ejercicios de participación ciudadana, diálogos ciudadanos y rendición de cuentas, para garantizar el derecho a la participación ciudadana (SDG)</t>
  </si>
  <si>
    <t>convocatoria a la ciudadanía</t>
  </si>
  <si>
    <t>21 convocatorias a la ciudadanía para participar en la Audiencia Pública de Rendición de Cuentas, 1 para nivel central  y 1 para cada alcaldía local.</t>
  </si>
  <si>
    <t>Pagina web nivel central y páginas web de las 20 alcaldías locales, Micrositio de Rendición de Cuentas</t>
  </si>
  <si>
    <t>Equipos de Comunicaciones y Prensa de las 20 alcaldías locales</t>
  </si>
  <si>
    <t># de invitaciones de convocatorias realizadas</t>
  </si>
  <si>
    <t xml:space="preserve">Realizar 21 convocatorias a la ciudadanía capitalina a participar activamente en la jornada de audiencia pública de Rendición de Cuentas del Nivel Central y las 20 alcaldías locales. </t>
  </si>
  <si>
    <t>Oficina Asesora de Comunicaciones 
Alcaldías locales</t>
  </si>
  <si>
    <t>NA</t>
  </si>
  <si>
    <t xml:space="preserve">Resumen de contenido y planilla de asistencia </t>
  </si>
  <si>
    <t>Servicio a la Ciudadanía</t>
  </si>
  <si>
    <t xml:space="preserve">Evidencia reporte cuatrimestral </t>
  </si>
  <si>
    <t>Percepción Ciudadana</t>
  </si>
  <si>
    <t>Reporte indicador  Percepción Ciudadana</t>
  </si>
  <si>
    <t>Matriz Excel Reporte Indicador  Percepción Ciudadana</t>
  </si>
  <si>
    <t>Relacionamiento con el ciudadano</t>
  </si>
  <si>
    <t>18 Tramites el SUIT</t>
  </si>
  <si>
    <t>Registro de Tramites en el SUIT.</t>
  </si>
  <si>
    <t>Vínculo URL del sitio web</t>
  </si>
  <si>
    <t>Lineamientos de Transparencia Pasiva</t>
  </si>
  <si>
    <t>OPA y servicios registrados en el SUIT</t>
  </si>
  <si>
    <t># de OPAS y Servicios registrados / OPA y servicios programados</t>
  </si>
  <si>
    <t>Porcentaje de OPAS y servicios registrados en el SUIT</t>
  </si>
  <si>
    <t>Realizar doce (12) informes de los SDQS recibidos y tramitados en la entidad</t>
  </si>
  <si>
    <t># de informes de SDQS</t>
  </si>
  <si>
    <t>Informes de gestión de SDQS</t>
  </si>
  <si>
    <t>Resultados de los SDQS que llegan a la entidad</t>
  </si>
  <si>
    <t>Monitoreo del acceso a la información</t>
  </si>
  <si>
    <t>Consulta y divulgación</t>
  </si>
  <si>
    <t>Monitoreo y Revisión</t>
  </si>
  <si>
    <t>Incentivos para motivar la cultura de la rendición y petición de cuentas</t>
  </si>
  <si>
    <t>Fortalecimiento de los canales de atención</t>
  </si>
  <si>
    <t xml:space="preserve">Campaña realizada de los canales </t>
  </si>
  <si>
    <t>Socialización de política y manual de riesgos</t>
  </si>
  <si>
    <t>Piezas publicitaria</t>
  </si>
  <si>
    <t>Intranet (pieza publicitaria de la socialización de la política y del manual de riesgos)</t>
  </si>
  <si>
    <t># de seguimientos realizados</t>
  </si>
  <si>
    <t>Comunicaciones a las dependencias con riesgos de corrupción materializados</t>
  </si>
  <si>
    <t>información entregada por las dependencias</t>
  </si>
  <si>
    <t>Dependencia encargada de asesoría legal y técnica</t>
  </si>
  <si>
    <t>acto administrativo de delegación de la responsabilidad</t>
  </si>
  <si>
    <t>Documento con los lineamientos del manejo y declaración de conflictos de interés</t>
  </si>
  <si>
    <t>(Sumatoria de gerentes públicos y funcionarios que participaron en la capacitación / funcionarios de la entidad vinculados)*100%</t>
  </si>
  <si>
    <t>Gerentes públicos y funcionarios</t>
  </si>
  <si>
    <t>(Sumatoria de gerentes públicos y contratistas que publicaron la información / sumatoria de gerentes públicos y contratistas vinculados a la entidad)*100%</t>
  </si>
  <si>
    <t>Página web (publicación de la información)</t>
  </si>
  <si>
    <t># de seguimientos a la publicación de la documentación</t>
  </si>
  <si>
    <t>Informes de corte trimestral o semestral de acuerdo a definición alcance</t>
  </si>
  <si>
    <t>componentes traducidos</t>
  </si>
  <si>
    <t>Pagina web, componentes traducidos</t>
  </si>
  <si>
    <t>Comunicaciones estratégicas</t>
  </si>
  <si>
    <t>página web actualizada de acuerdo a resultados de consulta</t>
  </si>
  <si>
    <t xml:space="preserve">es cuenta </t>
  </si>
  <si>
    <t>Archivo digital Oficina Asesora de Comunicaciones - Carpeta compartida de Archivos One Drive 
informe de consulta a la ciudadanía sobre la información que desea encontrar en la pagina web de la entidad</t>
  </si>
  <si>
    <t>esquema de publicación</t>
  </si>
  <si>
    <t># de actualizaciones del esquema de publicación de la pagina web de la entidad</t>
  </si>
  <si>
    <t xml:space="preserve">Actas de reunión </t>
  </si>
  <si>
    <t>Capacitaciones sobre gestión documental para nivel central y archivo central</t>
  </si>
  <si>
    <t># de referentes documentales (archivo central y NC) capacitados / Total de referentes documentales</t>
  </si>
  <si>
    <t>Nota publicitaria sobre la ley 1712</t>
  </si>
  <si>
    <t xml:space="preserve">equipo técnico de gestión y desempeño - rendición de cuentas       </t>
  </si>
  <si>
    <t>Promover la utilización de datos abiertos de la entidad, que se encuentran en las página web datosabiertos.bogota.gov.co y www.datos.gov.co a través de campañas publicitarias dirigidas a los ciudadanos y servidores públicos de la entidad</t>
  </si>
  <si>
    <t>piezas publicitarias y publicación en pagina y redes sociales</t>
  </si>
  <si>
    <t>Resultados encuestas</t>
  </si>
  <si>
    <t>Registrar y actualizar el 100% de otros procesos administrativos (OPA) y Servicios en la guía de trámites y el SUIT, establecidos para la vigencia 2021.</t>
  </si>
  <si>
    <t xml:space="preserve">seguimiento a los puntos de atención </t>
  </si>
  <si>
    <t># de seguimientos realizados a los puntos de atención ciudadana</t>
  </si>
  <si>
    <t>Dirección de Gestión de Talento Humano Subsecretaría para la Gobernabilidad y Garantía de Derechos</t>
  </si>
  <si>
    <t>Código de integridad de la entidad</t>
  </si>
  <si>
    <t>Programación de las actividades y evidencias de su ejecución</t>
  </si>
  <si>
    <t xml:space="preserve">(# de compromisos registrados en la plataforma colibrí / # de compromisos adquiridos por la entidad en ejercicios de participación) </t>
  </si>
  <si>
    <t>Plataforma Colibrí y actividades de participación en la SDG</t>
  </si>
  <si>
    <t xml:space="preserve">Dependencias que lideran las actividades de participación </t>
  </si>
  <si>
    <t>Registrar en la plataforma Colibrí el 100% de los compromisos adquiridos en ejercicios de participación ciudadana, diálogos ciudadanos y rendición de cuentas para garantizar el derecho a la participación ciudadana (alcaldías locales)</t>
  </si>
  <si>
    <t>Plataforma Colibrí y actividades de participación en las alcaldías locales</t>
  </si>
  <si>
    <t xml:space="preserve">Convocatorias realizadas </t>
  </si>
  <si>
    <t>publicaciones en Redes sociales y paginas web</t>
  </si>
  <si>
    <t># de diálogos ciudadanos realizados</t>
  </si>
  <si>
    <t>Oficina de Comunicaciones
Subsecretaría de Gestión Institucional</t>
  </si>
  <si>
    <t>Orfeo (Radicado de envío a la veeduría distrital de informe)</t>
  </si>
  <si>
    <t>Seguimiento plataforma colibrí SDG</t>
  </si>
  <si>
    <t>Seguimiento plataforma colibrí Alcaldía locales</t>
  </si>
  <si>
    <t>Diseñar e implementar una (1) metodología de Rendición de Cuentas para el 2021</t>
  </si>
  <si>
    <t># de metodologías de rendición de cuentas diseñada</t>
  </si>
  <si>
    <t>Realizar un (1) diagnóstico de las acciones de participación ciudadana realizadas en las dependencias de la entidad</t>
  </si>
  <si>
    <t># de diagnósticos realizados</t>
  </si>
  <si>
    <t>Documento informe de diagnostico de participación</t>
  </si>
  <si>
    <t>Elaborar un (1) documento con las instrucciones de participación ciudadana en la entidad</t>
  </si>
  <si>
    <t>Realizar un (1) socialización de los resultados de las encuestas de percepción ciudadana</t>
  </si>
  <si>
    <t>Socialización de la percepción de los ciudadanos</t>
  </si>
  <si>
    <t># de encuestas a los ciudadanos aplicados y analizadas</t>
  </si>
  <si>
    <t>alcaldía local</t>
  </si>
  <si>
    <t>Informe enviado a la Veeduría Distrital  - Página web Alcaldía local</t>
  </si>
  <si>
    <t>Informe de evaluación a actividades de RdC - SDG</t>
  </si>
  <si>
    <t>Informe de evaluación a actividades de RdC - AL</t>
  </si>
  <si>
    <t>Piezas publicitarias (Requerimiento, banner, publicaciones, otros)</t>
  </si>
  <si>
    <t>Elaborar y publicar veintiún (21) informes de gestión de la vigencia 2020 de la Secretaría Distrital de Gobierno y de las 20 alcaldías locales.</t>
  </si>
  <si>
    <t xml:space="preserve">informes de gestión </t>
  </si>
  <si>
    <t>Página web (publicación de los informes de gestión de 2020)</t>
  </si>
  <si>
    <t>(# de actividades de rendición de cuentas publicadas en el micrositio / # de actividades de rendición de cuentas realizadas)</t>
  </si>
  <si>
    <t>Actividades de rendición de cuentas</t>
  </si>
  <si>
    <t>Estrategia de rendición de cuentas y pagina web</t>
  </si>
  <si>
    <t>Grupo responsable de rendición de cuentas</t>
  </si>
  <si>
    <t>Realizar un (1) foro virtual, dentro de las actividades de rendición de cuentas</t>
  </si>
  <si>
    <t>preparación del foro virtual</t>
  </si>
  <si>
    <t>Equipo técnico de gestión y desempeño  - Rendición de cuentas</t>
  </si>
  <si>
    <t>pagina web: botón</t>
  </si>
  <si>
    <t>publicación de actividades de rendición de cuentas y participación ciudadana SDG</t>
  </si>
  <si>
    <t># de publicaciones realizadas de las actividades</t>
  </si>
  <si>
    <t>publicación de actividades de rendición de cuentas y participación ciudadana Alcaldías locales</t>
  </si>
  <si>
    <t xml:space="preserve"># de espacios virtuales de participación </t>
  </si>
  <si>
    <t>espacios virtuales de participación</t>
  </si>
  <si>
    <t xml:space="preserve">pagina web: respuestas a la ciudadanía </t>
  </si>
  <si>
    <t>Emitir un documento con la definición de los lineamientos para la implementación de la estrategia de consultas ciudadanas en la plataforma Gobierno Abierto Bogotá de acuerdo con la Directiva 005 de 2020</t>
  </si>
  <si>
    <t># documentos con los lineamientos de la estrategia de causas ciudadanas</t>
  </si>
  <si>
    <t>lineamientos de la estrategia de causas ciudadanas</t>
  </si>
  <si>
    <t>ejercicio virtual de toma de decisiones en tiempo real</t>
  </si>
  <si>
    <t>grabación del ejercicio</t>
  </si>
  <si>
    <t>publicación en la página web</t>
  </si>
  <si>
    <t>Gestionar una (1) capacitación sobre Participación Ciudadana y RdC para los servidores públicos de la entidad</t>
  </si>
  <si>
    <t>Capacitación en rendición de cuentas</t>
  </si>
  <si>
    <t># de capacitaciones realizadas</t>
  </si>
  <si>
    <t>indicadores para ser medidos en la publicaciones</t>
  </si>
  <si>
    <t xml:space="preserve">Disponer de un (1) mecanismo incluyente que garantice la participación y atención de personas en condición de discapacidad, adulto mayor y población rural en las actividades de Gobierno Abierto de Bogotá. </t>
  </si>
  <si>
    <t>Racionalización de trámites</t>
  </si>
  <si>
    <t xml:space="preserve">Porcentaje de acciones de racionalización de tipo tecnológico establecidas para los trámites priorizados. </t>
  </si>
  <si>
    <t>Número de acciones de racionalización de tipo tecnológico ejecutadas  /  Número de acciones de racionalización de tipo tecnológico programadas</t>
  </si>
  <si>
    <t xml:space="preserve">Documento de seguimiento a plan de racionalización de trámites donde se presenten las acciones de racionalización tecnológica para los  trámites priorizados.  </t>
  </si>
  <si>
    <t>Dependencias participantes:</t>
  </si>
  <si>
    <t>Objetivos estratégicos</t>
  </si>
  <si>
    <t xml:space="preserve">Número de servidores públicos capacitados </t>
  </si>
  <si>
    <t>Lograr en las encuestas aplicadas una calificación superior al 70% de percepción favorable por parte de la ciudadanía</t>
  </si>
  <si>
    <t>(Sumatoria calificación obtenida / #de encuestas de Percepción Ciudadana aplicadas) / 100%</t>
  </si>
  <si>
    <t>Realizar una campaña de comunicación hacia la ciudadanía indicando la oferta de servicios de la entidad, utilizando lenguaje étnico, interprete de señas e inglés.</t>
  </si>
  <si>
    <t># de campañas realizadas utilizando lenguaje étnico, interprete de señas e inglés.</t>
  </si>
  <si>
    <t>piezas publicitarias y publicación en las páginas web de la entidad y de las alcaldías locales y redes sociales</t>
  </si>
  <si>
    <t>redes sociales y paginas web</t>
  </si>
  <si>
    <t>2. COMPONENTE: RACIONALIZACIÓN DE TRÁMITES</t>
  </si>
  <si>
    <t>N°</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</si>
  <si>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</si>
  <si>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</si>
  <si>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</si>
  <si>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</si>
  <si>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</si>
  <si>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</si>
  <si>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RESPONSABLE DE LA ACTIVIDAD</t>
  </si>
  <si>
    <t>DEPENDENCIAS DE APOYO</t>
  </si>
  <si>
    <t xml:space="preserve">CRONOGRAMA </t>
  </si>
  <si>
    <t>ENE</t>
  </si>
  <si>
    <t>FEB</t>
  </si>
  <si>
    <t>MAR</t>
  </si>
  <si>
    <t>ABR</t>
  </si>
  <si>
    <t>MAY</t>
  </si>
  <si>
    <t>JUN</t>
  </si>
  <si>
    <t>JUL</t>
  </si>
  <si>
    <t>AGO</t>
  </si>
  <si>
    <t>SEP</t>
  </si>
  <si>
    <t>OCT</t>
  </si>
  <si>
    <t>NOV</t>
  </si>
  <si>
    <t>DIC</t>
  </si>
  <si>
    <t>2.1</t>
  </si>
  <si>
    <t>2.2</t>
  </si>
  <si>
    <t>2.3</t>
  </si>
  <si>
    <t>Nombre del Plan:</t>
  </si>
  <si>
    <t>Plan de Anticorrupción y Atención a la Ciudadanía</t>
  </si>
  <si>
    <t>Subsecretaría de Gobernabilidad y Garantía de Derechos</t>
  </si>
  <si>
    <t>Equipo de comunicaciones Alcaldías locales</t>
  </si>
  <si>
    <t>Actualizar en el SUIT el 100% de los trámites que se encuentran virtualizados en la entidad</t>
  </si>
  <si>
    <t>Porcentaje de trámites virtuales actualizados en el SUIT</t>
  </si>
  <si>
    <t># de trámites virtualizados registrados en el SUIT / total de trámites virtualizados en la entidad</t>
  </si>
  <si>
    <t>SUIT</t>
  </si>
  <si>
    <t>Inventario de tramites de la entidad</t>
  </si>
  <si>
    <t xml:space="preserve">Implementar acciones de racionalización tecnológica para los trámites priorizados. </t>
  </si>
  <si>
    <t>porcentaje de tramites registrados en SUIT</t>
  </si>
  <si>
    <t>Certificado de actualización del SUIT</t>
  </si>
  <si>
    <t>Realizar tres (3) seguimientos a los Puntos de Atención a la Ciudadanía de las alcaldías locales, para la verificación del cumplimiento de los criterios del formato "Monitoreo a la calidad del servicio - Alcaldías locales" del plan de acción de la política publica distrital de servicio a la ciudadanía.</t>
  </si>
  <si>
    <t>alcaldías locales puntos de atención</t>
  </si>
  <si>
    <t>formato diligenciado "Monitoreo a la calidad del servicio - Alcaldías locales" del plan de acción de la política publica distrital de servicio a la ciudadanía.</t>
  </si>
  <si>
    <t>Capacitar al 100% de los servidores públicos de los puntos de atención a la ciudadanía</t>
  </si>
  <si>
    <t>(Número de servidores públicos capacitados / total de servidores públicos vinculados a los puntos de atención a la ciudadanía)/100%</t>
  </si>
  <si>
    <t>Subsecretaría de Gestión Institucional, Subsecretaría de Gobernabilidad y Garantía de Derechos, Oficina Asesora de Comunicaciones, Dirección de Gestión del Talento Humano, Dirección de Tecnología e Información, Dirección Administrativa, Subdirección de Asuntos Étnicos, Oficina Asesora de Control Interno, Alcaldías Locales, Oficina Asesora de Planeación</t>
  </si>
  <si>
    <t>Diagnóstico</t>
  </si>
  <si>
    <t>Seguimiento y Evaluación</t>
  </si>
  <si>
    <t># de reuniones realizadas/# de reuniones programadas</t>
  </si>
  <si>
    <t>Un instrumento elaborado e implementado</t>
  </si>
  <si>
    <t>Un diagnóstico elaborado</t>
  </si>
  <si>
    <t>Un informe elaborado</t>
  </si>
  <si>
    <t xml:space="preserve">Cronograma de actividades, acta socialización de actividades a Gestores y evidencias de ejecución </t>
  </si>
  <si>
    <t>Presentaciones, listados asistencia, evidencias de reunión.</t>
  </si>
  <si>
    <t>Encuesta - instrumento elaborado e implementado</t>
  </si>
  <si>
    <t>Documento diagnóstico</t>
  </si>
  <si>
    <t>Documento Informe implementación del Código de Integridad.</t>
  </si>
  <si>
    <t>Todas la Dependencias</t>
  </si>
  <si>
    <t>Establecer y ejecutar el 100% de las actividades a realizar para la apropiación e implementación del Código de Integridad en la vigencia.</t>
  </si>
  <si>
    <t>Actividades para apropiacon del codigo de integridad</t>
  </si>
  <si>
    <t># de actividades ejecutadas /# de actividades programadas durante el cuatrimestre</t>
  </si>
  <si>
    <t>Achivio de gestión de la DGTH</t>
  </si>
  <si>
    <t>Realizar mínimo dos (2) reuniones con los gestores de integridad con el objetivo de establecer las actividades y responsabilidades en relación al Código de integridad.</t>
  </si>
  <si>
    <t>reuniones programadas con gestores de integridad</t>
  </si>
  <si>
    <t xml:space="preserve">Reuniones </t>
  </si>
  <si>
    <t>Elaborar un instrumento para medir nivel de apropiación en los servidores públicos y contratistas de la entidad, del Código de Integridad</t>
  </si>
  <si>
    <t>instrumento de mediciópn</t>
  </si>
  <si>
    <t># de instrumentos de medicion de apropiacion del codigo de integridad implementados</t>
  </si>
  <si>
    <t>Elaborar un documento diagnóstico, con los resultados del análisis de la información obtenidos de la aplicación del instrumento, para medir nivel de apropiación del Código de Integridad.</t>
  </si>
  <si>
    <t>diagnóstico</t>
  </si>
  <si>
    <t>Realizar mínimo dos (2) capacitaciones a los gestores de integridad, dando cumplimiento al Art 10 del Decreto 118 del 2018.</t>
  </si>
  <si>
    <t># de Capacitaciones realizadas a los gestores de integridad</t>
  </si>
  <si>
    <t>Capacitaciones a los gestores de integridad</t>
  </si>
  <si>
    <t>Elaborar informe final sobre los resultados obtenidos en la implementación del Código de Integridad.</t>
  </si>
  <si>
    <t>informe final sobre los resultados obtenidos en la implementación del Código de Integridad.</t>
  </si>
  <si>
    <t>Informe final</t>
  </si>
  <si>
    <t>Actividades realizadas en el tema de código de integridad</t>
  </si>
  <si>
    <t>Realizar un (1) seguimiento a la publicación de la declaración de bienes, rentas y conflictos de intereses de los servidores públicos, incluyendo contratistas.</t>
  </si>
  <si>
    <t>Registro de Recursos de Apelación Comparendos CNSCC</t>
  </si>
  <si>
    <t>a) Reducción los pasos de los trámites /OPAs 
b) Reducir los costos de los trámites /OPAs  
c) Reducir los requisitos de los trámites /OPAs  
d) Reducir los tiempos de respuesta de los trámites/otros procedimientos administrativos.  
e) Disminuir la presencia del ciudadano en las ventanillas de la entidad haciendo uso de medios digitales.  
f) Aumentar los mecanismos y controles para evitar posibles riesgos de corrupción</t>
  </si>
  <si>
    <t>DIRECCION PARA LA GESTION POLICIVA</t>
  </si>
  <si>
    <t>DTI - OAC</t>
  </si>
  <si>
    <t>Registro de Objeciones Comparendos CNSCC</t>
  </si>
  <si>
    <t>a) Reducción los pasos de los trámites /OPAs 
b) Reducir los costos de los trámites /OPAs  
c) Reducir los requisitos de los trámites /OPAs  
d) Reducir los tiempos de respuesta de los trámites/OPAs.  
e) Disminuir la presencia del ciudadano en las ventanillas de la entidad haciendo uso de medios digitales.  
f) Aumentar los mecanismos y controles para evitar posibles riesgos de corrupción</t>
  </si>
  <si>
    <t>Denuncia Actos de Corrupción</t>
  </si>
  <si>
    <t>OFICINA DE CONTROL INTERNO Y/O OFICINA DE ASUNTOS DISCIPLINARIOS</t>
  </si>
  <si>
    <t>Plataforma Interreligiosa</t>
  </si>
  <si>
    <t xml:space="preserve">SUBDIRECCION DE ASUNTOS RELIGIOSOS </t>
  </si>
  <si>
    <t>Este Servicio es parcialmente en línea</t>
  </si>
  <si>
    <t>La entidad dispondrá del canal virtual para contribuir a los Objetivos de Desarrollo Sostenible y acceso por parte del ciudadano sin ningún costo y de manera virtual por el link:
* http://www.gobiernobogota.gov.co/pirpas/?q=pirpas
La dependencia responsable del tramite publicara en el sitio WEB información relevante y relacionada con temas sociales que afectan a los grupos de interés definidos como Persona Mayor, Ayuda Humanitaria a Población Migrante, Empleo y Emprendimiento del Sector Religioso y Juventud.
La realización de mejoras continuas, preventivas y correctivas al link, la mejora en la capacidad de almacenamiento y procesamiento de la información.</t>
  </si>
  <si>
    <t>Administrativa y Tecnológico</t>
  </si>
  <si>
    <t>La entidad dispondrá del canal virtual para la consulta y radicación de los documentos por parte de funcionarios de la Policía Metropolitana de Bogotá y de manera virtual, a través de la página web de la entidad.
La Dirección de Gestión Policiva organizará, sistematizará y difundirá las decisiones proferidas, publicándolas en el canal virtual dispuesto.
Realizar las mejoras continuas, preventivas y correctivas al link dispuesto, mejoras a la capacidad de almacenamiento y procesamiento de la información.</t>
  </si>
  <si>
    <t>La entidad dispondrá del canal virtual para la consulta y radicación de la objeción al comparendo por parte del ciudadano sin ningún costo y de manera virtual, a través de la página web de la entidad.
La Dirección de Gestión Policiva organizará, sistematizará y difundirá las decisiones proferidas, publicándolas en el canal virtual dispuesto.
Realizar las mejoras continuas, preventivas y correctivas al link, mejora a la capacidad de almacenamiento y procesamiento de la información.</t>
  </si>
  <si>
    <t>La entidad dispondrá de los canales virtuales para la radicación y consulta del acto de corrupción, por parte del ciudadano sin ningún costo y de manera virtual por:
*  línea 4446900 para radicación y consulta
* radicación y consulta www.gobiernobogota.gov.co
* radicación al correo electrónico contrataciontransparente@gobiernobogota.gov.co
* radicación y consultas https://bogota.gov.co/sdqs/ 
La dependencia responsable del tramite organizará, sistematizará y difundirá las decisiones proferidas, publicándolas en la página de internet de la Secretaría Distrital de Gobierno o en el link dispuesto.
Realizar las mejoras continuas, preventivas y correctivas a los links, mejorar la capacidad de almacenamiento y procesamiento de la información.</t>
  </si>
  <si>
    <t>Plan de gestion del conflictos de interés</t>
  </si>
  <si>
    <t>PAAC 2021</t>
  </si>
  <si>
    <t>Fecha de aprobación: 29 de enero de 2021
Sesión 002 de Comité Institucional de Gestión y Desempeño</t>
  </si>
  <si>
    <t>Realizar dos (2) socializaciones de la política y del manual de gestión de riesgos de la entidad, a través de piezas gráficas</t>
  </si>
  <si>
    <t>Realizar dos (2) jornadas de socialización en temas de la política y del manual de gestión de riesgos de la entidad, a través de mesas de trabajo en linea</t>
  </si>
  <si>
    <t>FECHA</t>
  </si>
  <si>
    <t>CONTROL DE CAMBIOS</t>
  </si>
  <si>
    <t>29 de enero de 2021</t>
  </si>
  <si>
    <t>Primera versión del PAAC 2021</t>
  </si>
  <si>
    <t>VERSIÓN</t>
  </si>
  <si>
    <t xml:space="preserve">DESCRIPCIÓN </t>
  </si>
  <si>
    <t>Objetivo General</t>
  </si>
  <si>
    <t xml:space="preserve">Objetivos Espeficos </t>
  </si>
  <si>
    <t>Implementar medidas de prevención, control y seguimiento de los posibles hechos de corrupción que se puedan presentar en la Secretaría Distrital de Gobierno, mediante el establecimiento de parámetros para la generación de alarmas, la toma de decisiones y mitigar los riesgos relacionados.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</si>
  <si>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</si>
  <si>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</si>
  <si>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</si>
  <si>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</si>
  <si>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3.       Fortalecer la participación ciudadana como un proceso de retroalimentación con la comunidad que permita optimizar la gestión y la prestación del servicio a la ciudadanía, mejorando la calidad y accesibilidad de la información, los trámites y servicios de la entidad.</t>
  </si>
  <si>
    <t xml:space="preserve">Metodología de elaboración: </t>
  </si>
  <si>
    <t xml:space="preserve">Revisado: </t>
  </si>
  <si>
    <t xml:space="preserve">Directivos que intervienen en las actividades </t>
  </si>
  <si>
    <t>Aprobado:</t>
  </si>
  <si>
    <t>La Oficina Asesora de Planeación en el mes de noviembre de 2019 elaboró una versión borrador, teniendo en cuenta los resultados de FURAG 2019,  observaciones de la oficina de control interno y los resultados del PAAC 2020.
Posteriormente se envió a las dependencias para complementar el ejercicio de formulación.
El documento borrador fue publicado desde el 04 al 28 de enero de 2021, en la intranet, página web y redes sociales de la entidad, para comentarios y observaciones de los ciudadanos, contratistas y servidores públicos.
De este proceso de participacion se recibieron 15 comentarios y sugerencias, lo que permitió mejorar la propuesta borrador.
El documento consolidado fue presentado en el comite institucional de gestion y desempeño del dia 29 de enero de 2021.</t>
  </si>
  <si>
    <t>Comité Institucional de Gestión y Desempeño sesión 002 del 29 de enero de 2021</t>
  </si>
  <si>
    <t>Cód</t>
  </si>
  <si>
    <t>AVANCE ESPERADO
II</t>
  </si>
  <si>
    <t>AVANCE OBSERVADO
II</t>
  </si>
  <si>
    <t>AVANCE ESPERADO
III</t>
  </si>
  <si>
    <t>AVANCE OBSERVADO
III</t>
  </si>
  <si>
    <t>SEGUIMIENTO PLAN ANTICORRUPCIÓN Y ATENCIÓN AL CIUDADANO</t>
  </si>
  <si>
    <t>OBJETIVO DEL SEGUIMIENTO:</t>
  </si>
  <si>
    <t>NORMATIVA ASOCIADA:</t>
  </si>
  <si>
    <t>TOTAL PROGRAMACIÓN VIGENCIA</t>
  </si>
  <si>
    <t>ACTIVIDAD / META
PLAN VIGENCIA</t>
  </si>
  <si>
    <t xml:space="preserve">Componente
PAAC </t>
  </si>
  <si>
    <t>Subcomponente
PAAC</t>
  </si>
  <si>
    <t>OBSERVACIONES OFICINA DE CONTROL  INTERNO</t>
  </si>
  <si>
    <t>TOTAL AVANCE CUATRIMESTRE</t>
  </si>
  <si>
    <t>AVANCE ESPERADO
I CUATRIM</t>
  </si>
  <si>
    <t>AVANCE OBSERVADO
I CUATRIM</t>
  </si>
  <si>
    <t>Nivel central</t>
  </si>
  <si>
    <t>Usme</t>
  </si>
  <si>
    <t>Usaquén</t>
  </si>
  <si>
    <t>Tunjuelito</t>
  </si>
  <si>
    <t>Teusaquillo</t>
  </si>
  <si>
    <t>Sumapaz</t>
  </si>
  <si>
    <t>Suba</t>
  </si>
  <si>
    <t>Santafé</t>
  </si>
  <si>
    <t>San Cristóbal</t>
  </si>
  <si>
    <t>Rafael Uribe</t>
  </si>
  <si>
    <t>Puente Aranda</t>
  </si>
  <si>
    <t>Kennedy</t>
  </si>
  <si>
    <t>Fontibón</t>
  </si>
  <si>
    <t>Engativá</t>
  </si>
  <si>
    <t>Ciudad Bolívar</t>
  </si>
  <si>
    <t>Chapinero</t>
  </si>
  <si>
    <t>Bosa</t>
  </si>
  <si>
    <t>Barrios Unidos</t>
  </si>
  <si>
    <t>Antonio Nariño</t>
  </si>
  <si>
    <t>Total compromisos al 100%</t>
  </si>
  <si>
    <t>Total compromisos Colibrí</t>
  </si>
  <si>
    <t>Dependencias</t>
  </si>
  <si>
    <t>En caso de seleccionar un contrato en el cual a la fecha de verificación no aplique la publicación de informes de actividades o de supervisión se indica con N/A y se cuenta como un SÍ en la calificación total</t>
  </si>
  <si>
    <t>CONTEO</t>
  </si>
  <si>
    <t>f. Certificaciones de supervisión</t>
  </si>
  <si>
    <t>e. Informes de actividades</t>
  </si>
  <si>
    <t xml:space="preserve">d. Póliza formalizada y en ejecución  </t>
  </si>
  <si>
    <t>c. Minuta o clausulado del contrato</t>
  </si>
  <si>
    <t>b. estudios  previos</t>
  </si>
  <si>
    <t>a. publicación de documentos del proveedor</t>
  </si>
  <si>
    <t>FECHA DE PUBLICACIÓN PROCESO SECOP</t>
  </si>
  <si>
    <t>ALCALDÍA LOCAL USAQUÉN</t>
  </si>
  <si>
    <t>Número de proceso SECOP y Número de Contrato</t>
  </si>
  <si>
    <t>Dependencia</t>
  </si>
  <si>
    <t>ALCALDÍA LOCAL USME</t>
  </si>
  <si>
    <t>ALCALDÍA LOCAL SUMAPAZ</t>
  </si>
  <si>
    <t>ALCALDÍA LOCAL TUNJUELITO</t>
  </si>
  <si>
    <t>ALCALDÍA LOCAL TEUSAQUILLO</t>
  </si>
  <si>
    <t>ALCALDÍA LOCAL SUBA</t>
  </si>
  <si>
    <t>ALCALDÍA LOCAL SANTA FE</t>
  </si>
  <si>
    <t>ALCALDÍA LOCAL SAN CRISTÓBAL</t>
  </si>
  <si>
    <t>ALCALDÍA LOCAL RAFAEL URIBE URIBE</t>
  </si>
  <si>
    <t>ALCALDÍA LOCAL PUENTE ARANDA</t>
  </si>
  <si>
    <t>ALCALDÍA LOCAL LOS MÁRTIRES</t>
  </si>
  <si>
    <t>ALCALDÍA LOCAL LA CANDELARIA</t>
  </si>
  <si>
    <t>ALCALDÍA LOCAL KENNEDY</t>
  </si>
  <si>
    <t>ALCALDÍA LOCAL FONTIBÓN</t>
  </si>
  <si>
    <t>ALCALDÍA LOCAL DE ENGATIVÁ</t>
  </si>
  <si>
    <t>ALCALDÍA LOCAL CIUDAD BOLÍVAR</t>
  </si>
  <si>
    <t>ALCALDÍA LOCAL CHAPINERO</t>
  </si>
  <si>
    <t>ALCALDÍA LOCAL BARRIOS UNIDOS</t>
  </si>
  <si>
    <t>ALCALDÍA LOCAL BOSA</t>
  </si>
  <si>
    <t>ALCALDÍA LOCAL ANTONIO NARIÑO</t>
  </si>
  <si>
    <t>NIVEL CENTRAL</t>
  </si>
  <si>
    <t>Número de proceso en SECOP</t>
  </si>
  <si>
    <t>Número del contrato en SECOP</t>
  </si>
  <si>
    <t>Vigencia 2017</t>
  </si>
  <si>
    <t>Vigencia 2018</t>
  </si>
  <si>
    <t>Vigencia 2019</t>
  </si>
  <si>
    <t>Vigencia 2020</t>
  </si>
  <si>
    <t>Total compromisos en seguimiento</t>
  </si>
  <si>
    <t>Porcentaje compromisos al 100%</t>
  </si>
  <si>
    <t>Observaciones (sobre compromisos en seguimiento) con base en lo reportado en la plataforma Colibrí</t>
  </si>
  <si>
    <t>VIGENCIA 2021</t>
  </si>
  <si>
    <t>Decreto Nacional 124 de 2016 y artículo 73 de la Ley 1474 de 2011</t>
  </si>
  <si>
    <t>Verificar el avance cuatrimestral en la implementación de la estrategia de lucha contra la corrupción y de atención al ciudadano definida en la Secretaría Distrital de Gobierno, tanto en el nivel central como local.</t>
  </si>
  <si>
    <t xml:space="preserve">NOMBRE DEL DOCUMENTO: </t>
  </si>
  <si>
    <t>Matriz de seguimiento al PAAC - nivel local</t>
  </si>
  <si>
    <t xml:space="preserve">Anexo verificación plataforma Colibrí de la Veeduría Distrital </t>
  </si>
  <si>
    <t xml:space="preserve">Anexo SECOP - Verificación de publicación de información contractual </t>
  </si>
  <si>
    <t>Responsable del seguimiento</t>
  </si>
  <si>
    <t>La Candelaria</t>
  </si>
  <si>
    <t>Los Mártires</t>
  </si>
  <si>
    <t>Claudia Suárez​</t>
  </si>
  <si>
    <t>Carolina Sarmiento​</t>
  </si>
  <si>
    <t>Martha Sánchez​</t>
  </si>
  <si>
    <t>Alexandra Rincón​</t>
  </si>
  <si>
    <t>Sebastián Jurado​</t>
  </si>
  <si>
    <t>Tatiana Carrero​</t>
  </si>
  <si>
    <t>Diana Arévalo​</t>
  </si>
  <si>
    <t>Julianna Moreno​</t>
  </si>
  <si>
    <t>Anexo Norma Técnica Colombiana NTC 5854 - Verificación de accesibilidad a la información web de la Secretaría Distrital de Gobierno y las 20 alcaldías locales</t>
  </si>
  <si>
    <t>Página web verificada</t>
  </si>
  <si>
    <t>Nivel Central</t>
  </si>
  <si>
    <t>Rafael Uribe Uribe</t>
  </si>
  <si>
    <t>Santa Fe</t>
  </si>
  <si>
    <t>http://gobiernobogota.gov.co/</t>
  </si>
  <si>
    <t>http://antonionarino.gov.co/</t>
  </si>
  <si>
    <t>http://barriosunidos.gov.co/</t>
  </si>
  <si>
    <r>
      <t xml:space="preserve">Nota: </t>
    </r>
    <r>
      <rPr>
        <b/>
        <sz val="9"/>
        <color theme="1" tint="0.34998626667073579"/>
        <rFont val="Calibri Light"/>
        <family val="2"/>
        <scheme val="major"/>
      </rPr>
      <t xml:space="preserve">El ejercicio de verificación de accesibilidad se realizó a través de la página web </t>
    </r>
    <r>
      <rPr>
        <b/>
        <u/>
        <sz val="9"/>
        <color theme="8" tint="-0.249977111117893"/>
        <rFont val="Calibri Light"/>
        <family val="2"/>
        <scheme val="major"/>
      </rPr>
      <t>https://www.tawdis.net/</t>
    </r>
    <r>
      <rPr>
        <b/>
        <sz val="9"/>
        <color theme="1" tint="0.34998626667073579"/>
        <rFont val="Calibri Light"/>
        <family val="2"/>
        <scheme val="major"/>
      </rPr>
      <t>, teniendo en cuenta las pautas WCAG 2., el nivel de análisis AA y las tecnologías HTML y CSS. conforme a lo establecido en la NTC 5854.</t>
    </r>
  </si>
  <si>
    <t>http://bosa.gov.co/</t>
  </si>
  <si>
    <t>http://chapinero.gov.co/</t>
  </si>
  <si>
    <t>http://ciudadbolivar.gov.co/</t>
  </si>
  <si>
    <t>http://engativa.gov.co/</t>
  </si>
  <si>
    <t>http://kennedy.gov.co/</t>
  </si>
  <si>
    <t>http://fontibon.gov.co/</t>
  </si>
  <si>
    <t>http://lacandelaria.gov.co/</t>
  </si>
  <si>
    <t>http://martires.gov.co/</t>
  </si>
  <si>
    <t>http://puentearanda.gov.co/</t>
  </si>
  <si>
    <t>http://rafaeluribe.gov.co/</t>
  </si>
  <si>
    <t>http://sancristobal.gov.co/</t>
  </si>
  <si>
    <t>http://santafe.gov.co/</t>
  </si>
  <si>
    <t>http://suba.gov.co/</t>
  </si>
  <si>
    <t>http://sumapaz.gov.co/</t>
  </si>
  <si>
    <t>http://teusaquillo.gov.co/</t>
  </si>
  <si>
    <t>http://tunjuelito.gov.co/</t>
  </si>
  <si>
    <t>http://usaquen.gov.co/</t>
  </si>
  <si>
    <t>http://usme.gov.co/</t>
  </si>
  <si>
    <t xml:space="preserve"> -</t>
  </si>
  <si>
    <t>1022-2019
(40433)</t>
  </si>
  <si>
    <t>888-2019 (37991)</t>
  </si>
  <si>
    <t>858-2019 (38188)</t>
  </si>
  <si>
    <t>sí</t>
  </si>
  <si>
    <t>SÍ</t>
  </si>
  <si>
    <t>NO</t>
  </si>
  <si>
    <t>SGSAMC 008-2020 (51225)</t>
  </si>
  <si>
    <t>1000-2020 CPS.P (51225)</t>
  </si>
  <si>
    <t>SGMC15 - 2020 (50291)</t>
  </si>
  <si>
    <t>1001-2020 CPS (50291)</t>
  </si>
  <si>
    <t>SGMC 10-2020 (51285)</t>
  </si>
  <si>
    <t>945-2020 CPS.P (51285)</t>
  </si>
  <si>
    <t>598-2021</t>
  </si>
  <si>
    <t>575-2021</t>
  </si>
  <si>
    <t>011-2020</t>
  </si>
  <si>
    <r>
      <rPr>
        <b/>
        <sz val="10"/>
        <color theme="5" tint="-0.249977111117893"/>
        <rFont val="Arial"/>
        <family val="2"/>
      </rPr>
      <t xml:space="preserve">Nota: </t>
    </r>
    <r>
      <rPr>
        <b/>
        <sz val="10"/>
        <color theme="2" tint="-0.499984740745262"/>
        <rFont val="Arial"/>
        <family val="2"/>
      </rPr>
      <t>Se realizó muestreo de diez (10) contratos, siete (7) publicados en SECOP II y tres (3) publicados en SECOP I, tanto en el nivel central como en las alcaldías locales. Se calificó sobre 60 ítems de los cuales se puede observar a la derecha el resultado de la verificación:</t>
    </r>
  </si>
  <si>
    <t>Problemas
(33.33%)</t>
  </si>
  <si>
    <t>Advertencias
(33.33%)</t>
  </si>
  <si>
    <t>No verificados
(33.33%)</t>
  </si>
  <si>
    <t>Perceptible 
(5 ítems= 25%)</t>
  </si>
  <si>
    <t>Operable
(11 ítems = 25%)</t>
  </si>
  <si>
    <t>Comprensible
(6 ítems = 25%)</t>
  </si>
  <si>
    <t>Robusto
(1 ítem =25%)</t>
  </si>
  <si>
    <t>ITEMS CALIFICADOS POR EL VALIDADOR</t>
  </si>
  <si>
    <t>PORCENTAJE DE VALIDACIÓN POR ITEM</t>
  </si>
  <si>
    <t>TOTAL PORCENTAJE DE VALIDACIÓN POR ITEM</t>
  </si>
  <si>
    <t>Resultados de Verificación</t>
  </si>
  <si>
    <t>PORCENTAJE DE VALIDACIÓN POR RESULTADO DE VERIFICACIÓN</t>
  </si>
  <si>
    <t>TOTAL CALIFICACIÓN APLICACIÓN NTC 5854</t>
  </si>
  <si>
    <t>TOTAL % DE VALIDACIÓN POR RESULTADO DE VERIFICACIÓN</t>
  </si>
  <si>
    <t>El ejercicio de verificación de accesibilidad se realizó a través de la página web https://www.tawdis.net/, teniendo en cuenta las pautas WCAG 2., el nivel de análisis AA y las tecnologías HTML y CSS, conforme a lo establecido en la NTC 5854 (ver anexo).</t>
  </si>
  <si>
    <t>El porcentaje alcanzado en el cumplimiento de compromisos se explica en la falta de avance los 5 compromisos de vigencia 2019, que tiene como fecha de vencimiento 30 de junio de 2021</t>
  </si>
  <si>
    <t>El porcentaje alcanzado en el cumplimiento de compromisos se explica en la falta de avance los 2 compromisos de vigencia 2019, que tiene como fecha estimada de cumplimiento 28 de septiembre y 31 de diciembre de 2021.</t>
  </si>
  <si>
    <t>El porcentaje alcanzado en el cumplimiento de compromisos se explica por el avance parcial de 1 compromiso de vigencia 2017 con fecha estimada de cumplimiento el 31/01/2022.</t>
  </si>
  <si>
    <t>FDLAN-CD-0068-2020</t>
  </si>
  <si>
    <t>FDLAN-CD-0154-2020</t>
  </si>
  <si>
    <t>FDLAN-CD-0156-2020</t>
  </si>
  <si>
    <t>FDLAN-LP-001-2020</t>
  </si>
  <si>
    <t>FDLAN-SAMC-002-2020</t>
  </si>
  <si>
    <t>FDLAN-SAMC-007-2020</t>
  </si>
  <si>
    <t>FDLAN-MC-001-2021</t>
  </si>
  <si>
    <t>FDLAN-CD-021-2021</t>
  </si>
  <si>
    <t>FDLAN -CD-086-2021</t>
  </si>
  <si>
    <t>FDLAN-CD-091-2021</t>
  </si>
  <si>
    <t>CPS-001-2020</t>
  </si>
  <si>
    <t>CPS-154-2020</t>
  </si>
  <si>
    <t>CPS-005-2020</t>
  </si>
  <si>
    <t>COP-181-2020</t>
  </si>
  <si>
    <t>CPS-176-2020</t>
  </si>
  <si>
    <t>COP-196-2020</t>
  </si>
  <si>
    <t>CONTRATO DE SEGURO Nº 001- 2021</t>
  </si>
  <si>
    <t>CPS-021-2021</t>
  </si>
  <si>
    <t>CPS-086-2021</t>
  </si>
  <si>
    <t>CPS-091-2021</t>
  </si>
  <si>
    <t>Secop I - 2020
8/05/2020</t>
  </si>
  <si>
    <t>Secop I - 2020
27/08/2020</t>
  </si>
  <si>
    <t>Secop I - 2020
28-09-2020</t>
  </si>
  <si>
    <t>Secop II 
11-11-2020</t>
  </si>
  <si>
    <t>Secop II 2020
1/12/2020</t>
  </si>
  <si>
    <t>Secop II 2020
21/12/2020</t>
  </si>
  <si>
    <t>Secop II 2021
27/01/2021</t>
  </si>
  <si>
    <t>Secop II 2021
8/02/2021</t>
  </si>
  <si>
    <t>Secop II 2021
30/03/2021</t>
  </si>
  <si>
    <t>Secop II 2021
5/04/2021</t>
  </si>
  <si>
    <t>no</t>
  </si>
  <si>
    <t>FDLB-CI-187-2020</t>
  </si>
  <si>
    <t>FDLB-CI-248-2020</t>
  </si>
  <si>
    <t xml:space="preserve"> FDLB-CI-264-2020</t>
  </si>
  <si>
    <t>FDLB-LP-002-2020</t>
  </si>
  <si>
    <t>FDLB-LP-003-2020</t>
  </si>
  <si>
    <t>FDLB-SAMC-005-2020</t>
  </si>
  <si>
    <t>FDLBOSA 003-2021</t>
  </si>
  <si>
    <t>FDLBOSA 027-2021</t>
  </si>
  <si>
    <t>FDLBOSAMC 002-2021</t>
  </si>
  <si>
    <t>FDLBOSA-232-2021</t>
  </si>
  <si>
    <t>CI-003-2020</t>
  </si>
  <si>
    <t>CPS-004-2020</t>
  </si>
  <si>
    <t>CPS-378-2020</t>
  </si>
  <si>
    <t>SAMC-394-2020</t>
  </si>
  <si>
    <t>CPS-003-2021</t>
  </si>
  <si>
    <t>CPS-027-2021</t>
  </si>
  <si>
    <t xml:space="preserve"> CPS-232-2021</t>
  </si>
  <si>
    <t>Secop I - 2020
09-07-2020</t>
  </si>
  <si>
    <t>Secop I - 2020
31-08-2020</t>
  </si>
  <si>
    <t>Secop I - 2020
29/09/2020</t>
  </si>
  <si>
    <t>Secop II 
29/10/2020</t>
  </si>
  <si>
    <t>Secop II 2020
6/11/2020</t>
  </si>
  <si>
    <t>Secop II 2020
10/12/2020</t>
  </si>
  <si>
    <t>Secop II 2021
22/01/2021</t>
  </si>
  <si>
    <t>Secop II 2021
9/02/2021</t>
  </si>
  <si>
    <t>Secop II 2021
19/03/2021</t>
  </si>
  <si>
    <t xml:space="preserve">Secop II 2021
9/04/2021 </t>
  </si>
  <si>
    <t>FDLBU-CD-132-2020</t>
  </si>
  <si>
    <t>FDLBU-CD-151A-2020</t>
  </si>
  <si>
    <t>FDLBU-CD-231-2020</t>
  </si>
  <si>
    <t>FDLBU-LP-263-2020</t>
  </si>
  <si>
    <t>FDLBU-LP-265-2020</t>
  </si>
  <si>
    <t>FDLBU-LP-262-2020</t>
  </si>
  <si>
    <t>FDLBU-CD-001-2021</t>
  </si>
  <si>
    <t>FDLBU-CD-038-2021</t>
  </si>
  <si>
    <t>FDLBUCD-119-2021</t>
  </si>
  <si>
    <t>FDLBUCD-179-2021</t>
  </si>
  <si>
    <t>CI-002-2020</t>
  </si>
  <si>
    <t>CI-216-2020</t>
  </si>
  <si>
    <t>COP-262-2020</t>
  </si>
  <si>
    <t>COP-264-2020</t>
  </si>
  <si>
    <t>CPS-261-2020</t>
  </si>
  <si>
    <t>CPS-001-2021</t>
  </si>
  <si>
    <t>CPS-018-2021</t>
  </si>
  <si>
    <t>CPS-107-2021</t>
  </si>
  <si>
    <t>CPS-142-2021</t>
  </si>
  <si>
    <t>Secop I - 2020
7-05-2020</t>
  </si>
  <si>
    <t>Secop I - 2020
25-06-2020</t>
  </si>
  <si>
    <t>Secop II 
3/11/2020</t>
  </si>
  <si>
    <t>Secop II 2020
18/11/2020</t>
  </si>
  <si>
    <t>Secop II 2020
09/11/2020</t>
  </si>
  <si>
    <t>Secop II 2021
26/02/2021</t>
  </si>
  <si>
    <t>Secop II 2021
29/03/2021</t>
  </si>
  <si>
    <t>Secop II 2021
14/04/2021</t>
  </si>
  <si>
    <t>FDLCH-CPS-097-2020</t>
  </si>
  <si>
    <t>FDLCH-CI-200-2020</t>
  </si>
  <si>
    <t>FDLCH-CPS-208-2020</t>
  </si>
  <si>
    <t xml:space="preserve">FDLCH-SAMC-003-2020 </t>
  </si>
  <si>
    <t>FDLCH-LP-002-2020</t>
  </si>
  <si>
    <t>FDLCH-SAMC-012-2020</t>
  </si>
  <si>
    <t>FDLCH-CPS-079-2021</t>
  </si>
  <si>
    <t>FDLCH-CPS-083-2021</t>
  </si>
  <si>
    <t>FDLCH-CPS-086-2021</t>
  </si>
  <si>
    <t>FDLCH-CPS-087-2021</t>
  </si>
  <si>
    <t>CI-200-2020</t>
  </si>
  <si>
    <t>CPS-006-2020</t>
  </si>
  <si>
    <t>CPS-232-2020</t>
  </si>
  <si>
    <t>COP-247-2020</t>
  </si>
  <si>
    <t>CPS-260-2020</t>
  </si>
  <si>
    <t>CPS-079-2021</t>
  </si>
  <si>
    <t>CPS-083-2021</t>
  </si>
  <si>
    <t>CPS-087-2021</t>
  </si>
  <si>
    <t>Secop I - 2020
8-05-2020</t>
  </si>
  <si>
    <t>Secop I - 2020
27-08-2020</t>
  </si>
  <si>
    <t>Secop I - 2020
26-09-2020</t>
  </si>
  <si>
    <t>Secop II 2020
7/11/2020</t>
  </si>
  <si>
    <t>Secop II 2020
19/11/2020</t>
  </si>
  <si>
    <t>Secop II 2020
17/12/2020</t>
  </si>
  <si>
    <t>Secop II 2021
17/03/2021</t>
  </si>
  <si>
    <t>Secop II 2021
26/03/2021</t>
  </si>
  <si>
    <t>FDLF-CD-047-2020</t>
  </si>
  <si>
    <t>FDLF-CD-156-2020</t>
  </si>
  <si>
    <t>FDLF-CD-175-2020</t>
  </si>
  <si>
    <t>FDLF-LP-9-2020</t>
  </si>
  <si>
    <t>FDLF-LP-11-2020</t>
  </si>
  <si>
    <t xml:space="preserve">FDLF-SAMC-15 DE 2020 </t>
  </si>
  <si>
    <t>FDLF-CD-2-2021</t>
  </si>
  <si>
    <t>FDLF-CD-37-2021</t>
  </si>
  <si>
    <t>FDLF-CD-56-2021</t>
  </si>
  <si>
    <t>FDLF-CD-123-2021</t>
  </si>
  <si>
    <t>CPS-047-2020</t>
  </si>
  <si>
    <t>CI-156-2020</t>
  </si>
  <si>
    <t>CPS-175-2020</t>
  </si>
  <si>
    <t>CPS-235-2020</t>
  </si>
  <si>
    <t>COP-243-2020</t>
  </si>
  <si>
    <t>COP-239-2020</t>
  </si>
  <si>
    <t>CPS-002-2021</t>
  </si>
  <si>
    <t>CPS-37-2021</t>
  </si>
  <si>
    <t>CPS-56-2021</t>
  </si>
  <si>
    <t>CPS-123-2021</t>
  </si>
  <si>
    <t>Secop I - 2020
6/05/2020</t>
  </si>
  <si>
    <t>Secop I - 2020
27/058/2020</t>
  </si>
  <si>
    <t>Secop I - 2020
14/10/2020</t>
  </si>
  <si>
    <t>Secop II 2020
4/12/2020</t>
  </si>
  <si>
    <t>Secop II 2020
30/11/2020</t>
  </si>
  <si>
    <t>Secop II 2020
15/12/2020</t>
  </si>
  <si>
    <t>Secop II 2021
29/01/2021</t>
  </si>
  <si>
    <t>Secop II 2021
17/02/2021</t>
  </si>
  <si>
    <t>Secop II 2021
1/03/2021</t>
  </si>
  <si>
    <t>Secop II 2021
6/04/2021</t>
  </si>
  <si>
    <t>si</t>
  </si>
  <si>
    <t xml:space="preserve"> FDLK-CD-96-2020</t>
  </si>
  <si>
    <t>FDLK-CD-262-2020</t>
  </si>
  <si>
    <t>FDLK-CD-389-2020</t>
  </si>
  <si>
    <t>FDLK-LP-2-2020</t>
  </si>
  <si>
    <t>FDLK-LP-4-2020</t>
  </si>
  <si>
    <t>FDLK-LP-5-2020</t>
  </si>
  <si>
    <t>FDLK-CD-004-2021</t>
  </si>
  <si>
    <t>FDLK-CD-11-2021</t>
  </si>
  <si>
    <t>FDLK-CD-188-2021</t>
  </si>
  <si>
    <t>FDLK-CD-286-2021</t>
  </si>
  <si>
    <t>CIA-96-2020</t>
  </si>
  <si>
    <t>CPS-262-2020</t>
  </si>
  <si>
    <t>CIA-389-2020</t>
  </si>
  <si>
    <t>COP-377-2020</t>
  </si>
  <si>
    <t>CPS-382-2020</t>
  </si>
  <si>
    <t>CPS-387-2020</t>
  </si>
  <si>
    <t>CPS-004-2021</t>
  </si>
  <si>
    <t>CAR-11-2021</t>
  </si>
  <si>
    <t>CPS-188-2021</t>
  </si>
  <si>
    <t>CAR-286-2021</t>
  </si>
  <si>
    <t>Secop I - 2020
23/06/2020</t>
  </si>
  <si>
    <t>Secop I - 2020
31/12/2020</t>
  </si>
  <si>
    <t>Secop II 2020
26/10/2020</t>
  </si>
  <si>
    <t>Secop II 2020
27/11/2020</t>
  </si>
  <si>
    <t>Secop II 2020
3/12/2020</t>
  </si>
  <si>
    <t>Secop II 2021
1/02/2021</t>
  </si>
  <si>
    <t>Secop II 2021
18/03/2021</t>
  </si>
  <si>
    <t>Secop II 2021
16/04/2021</t>
  </si>
  <si>
    <t>092-2020 CONTRATO INTERADMINISTRATIVO</t>
  </si>
  <si>
    <t>FDLC-CPS-155-2020</t>
  </si>
  <si>
    <t>FDLC-CIA-156-2020</t>
  </si>
  <si>
    <t>FDLC-CPS-183-2020</t>
  </si>
  <si>
    <t>FDLC-IMC-017-2020</t>
  </si>
  <si>
    <t>FDLC-CD-245-2020</t>
  </si>
  <si>
    <t>FDL-CPS-004-2021</t>
  </si>
  <si>
    <t>FDLC-CPS-041-2021</t>
  </si>
  <si>
    <t>FDLC-CPS-080-2021</t>
  </si>
  <si>
    <t>FDLC-CPS-082-2021</t>
  </si>
  <si>
    <t>CPS-155-2020</t>
  </si>
  <si>
    <t>CIA-154-2020</t>
  </si>
  <si>
    <t>CPS-183-2020</t>
  </si>
  <si>
    <t>IMC-017-2020</t>
  </si>
  <si>
    <t>CIA-245-2020</t>
  </si>
  <si>
    <t>CPS-041-2021</t>
  </si>
  <si>
    <t>CPS-080-2021</t>
  </si>
  <si>
    <t>CPS-082-2021</t>
  </si>
  <si>
    <t>Secop I - 2020
1-09-2020</t>
  </si>
  <si>
    <t>Secop II 2020
13/10/2020</t>
  </si>
  <si>
    <t>Secop II 2020
9/11/2020</t>
  </si>
  <si>
    <t>Secop II 2020
30/12/2020</t>
  </si>
  <si>
    <t>Secop II 2021
22/02/2021</t>
  </si>
  <si>
    <t>Secop II 2021
13/04/2021</t>
  </si>
  <si>
    <t>FDLM-CI-003-2020</t>
  </si>
  <si>
    <t>FDLM-CD-FUGA-01-2020</t>
  </si>
  <si>
    <t>FDLM-CD-CPS-177-2020</t>
  </si>
  <si>
    <t>FDLM-CD-178-2020</t>
  </si>
  <si>
    <t>FDLM-PMIC-006-2020</t>
  </si>
  <si>
    <t>FDLM-LP-01-2020</t>
  </si>
  <si>
    <t>FDLM-CD-018-2021</t>
  </si>
  <si>
    <t>FDMLCD-069-2021</t>
  </si>
  <si>
    <t>FDLM-SABMC-0001-2021</t>
  </si>
  <si>
    <t>FDLM-PMIC-005-2021</t>
  </si>
  <si>
    <t>CIA-003-2020</t>
  </si>
  <si>
    <t>CPS-01-2020</t>
  </si>
  <si>
    <t>CPS-177-2020</t>
  </si>
  <si>
    <t>CPS-178-2020</t>
  </si>
  <si>
    <t>CS-185-2020</t>
  </si>
  <si>
    <t>CO-205-2020</t>
  </si>
  <si>
    <t>CPS-18-2021</t>
  </si>
  <si>
    <t>FDLMCD-069-2021</t>
  </si>
  <si>
    <t>FDLM-CD-077-2021</t>
  </si>
  <si>
    <t>Secop I - 2020
22/07/2020</t>
  </si>
  <si>
    <t>Secop I - 2020
28/08/2020</t>
  </si>
  <si>
    <t>Secop I - 2020
30/09/2020</t>
  </si>
  <si>
    <t>Secop II 2020
21/10/2020</t>
  </si>
  <si>
    <t>Secop II 2020
11/11/2020</t>
  </si>
  <si>
    <t>Secop II 2020
2/12/2020</t>
  </si>
  <si>
    <t>Secop II 2021
11/03/2021</t>
  </si>
  <si>
    <t>Porcentaje de cumplimiendo resultante de la observación de los procesos publicados por la localidad en la plataforma SECOP I y II.</t>
  </si>
  <si>
    <t>El enlace web aportado no corresponde al informe de evaluación de las actividades de Rendición de Cuentas, sino al informe de gestión 2020.</t>
  </si>
  <si>
    <t>Se valida que la Audiencia Publica de Rendición de Cuentas se programó para realizarse a través de Facebook Live, plataforma que tiene habilitado espacio para realizar realizar comentarios. No se evidencian vídeos.</t>
  </si>
  <si>
    <t>El porcentaje de avance se obtiene con respecto a la realización del Diálogo Ciudadano, el 25-03-2021, esta pendiente la consolidación de respuestas y asistencia, para la elaboración de informe que debe remitirse a la Veeduría Distrital.</t>
  </si>
  <si>
    <t>Se valida invitación a rendición de cuentas 2020, publicada en el enlace:
http://www.antonionarino.gov.co/noticias/acompananos-la-audiencia-publica-rendicion-cuentas-la-gestion-2020</t>
  </si>
  <si>
    <t>Se valida informe de gestión 2020 publicado en el enlace: 
http://www.antonionarino.gov.co/transparencia/planeacion/participacion-ciudadana</t>
  </si>
  <si>
    <t>La Alcaldía Local informa que, reprogramó  este espacio para el 27 de abril del 2021, razón por la cual no se tiene aún información completa.</t>
  </si>
  <si>
    <r>
      <rPr>
        <sz val="9"/>
        <rFont val="Calibri"/>
        <family val="2"/>
        <scheme val="minor"/>
      </rPr>
      <t xml:space="preserve">Se verifica la publicación de piezas gráficas para la convocatoria de Diálogos Ciudadanos y Rendición de Cuentas
a través de Facebook y Twitter en el enlace:
</t>
    </r>
    <r>
      <rPr>
        <u/>
        <sz val="9"/>
        <rFont val="Calibri"/>
        <family val="2"/>
        <scheme val="minor"/>
      </rPr>
      <t xml:space="preserve">http://www.bosa.gov.co/noticias/al-aire-libre-la-alcaldia-local-bosa-rendira-cuentas </t>
    </r>
  </si>
  <si>
    <t>De acuerdo con las piezas gráficas aportadas se realizaron 2 dialogos ciudadanos el 26 y 27 de marzo de manera presencial y virtual, no se evidencian vídeos.</t>
  </si>
  <si>
    <t>De acuerdo con las piezas gráficas aportadas se realizaron 2 dialogos ciudadanos el 26 y 27 de marzo de 2021. No se aporta informe de sistematización de los diálogos.</t>
  </si>
  <si>
    <t xml:space="preserve">Se valida cronograma de diálogos ciudadanos y rendición de cuentas 2020, publicada en el enlace:
http://www.bosa.gov.co/noticias/al-aire-libre-la-alcaldia-local-bosa-rendira-cuentas </t>
  </si>
  <si>
    <t xml:space="preserve">Se valida informe de gestión 2020 publicado en el enlace: 
http://bosa.gov.co/node/4246 </t>
  </si>
  <si>
    <t>Según cronograma de actividades publicado por la Alcaldía Local, la Audiencia de Rendición de Cuentas se realizó el  27 de abril del 2021, razón por la cual no se tiene aún información completa.</t>
  </si>
  <si>
    <t>La Alcaldía Local no aporta evidencias</t>
  </si>
  <si>
    <t xml:space="preserve">Se valida cronograma de  las actividades realizadas por la Alcaldía  en el mes de abril de 2021, dentro de las que se encuentra el cierre de los Diálogos Ciudadanos y la realización de la Rención de Cuentas para el 27/04/2021. Publicado en el enlace:
http://www.barriosunidos.gov.co/calendario/month  </t>
  </si>
  <si>
    <t xml:space="preserve">Se valida informe de gestión 2020 publicado en el enlace: 
http://barriosunidos.gov.co/milocalidad/rendicion-cuentas-vigencia-2020 </t>
  </si>
  <si>
    <t>Según cronograma de actividades publicado por la Alcaldía Local, la Audiencia de Rendición de Cuentas se realizó el  22 de abril del 2021, razón por la cual no se tiene aún información completa.</t>
  </si>
  <si>
    <r>
      <rPr>
        <sz val="9"/>
        <rFont val="Calibri"/>
        <family val="2"/>
        <scheme val="minor"/>
      </rPr>
      <t xml:space="preserve">Se verifica la publicación de piezas gráficas para la convocatoria de Diálogos Ciudadanos y Rendición de Cuentas
a través de la página web, Facebook y Twitter en el enlace:
</t>
    </r>
    <r>
      <rPr>
        <u/>
        <sz val="9"/>
        <rFont val="Calibri"/>
        <family val="2"/>
        <scheme val="minor"/>
      </rPr>
      <t>http://chapinero.gov.co/noticias/participa-la-rendicion-cuentas-vigencia-2020</t>
    </r>
  </si>
  <si>
    <t>De acuerdo con el cronograma de actividades y sistematización se realizaron 3 Diálogos Ciudadanos el 18 y 27 de marzo de 2021. No se evidencias vídeos.</t>
  </si>
  <si>
    <t>Las Alcaldía Local aporta correo electrónico de envio a la Veeduría Distrital de la sistematización de los 3 Diálogos Ciudadanos realizados en el mes de marzo de 2021</t>
  </si>
  <si>
    <t>Se valida cronograma de diálogos ciudadanos y rendición de cuentas 2020. Se verifica  en la evidencia aportada  para el Punto 3, que fue publicada en el enlace:
http://chapinero.gov.co/noticias/participa-la-rendicion-cuentas-vigencia-2020</t>
  </si>
  <si>
    <t>Se valida informe de gestión 2020 publicado en los siguientes enlaces:
http://chapinero.gov.co/transparencia/planeacion/planeshttp://www.gobiernobogota.gov.co/rendicion-de-cuentas/?q=alcaldias-localeshttp://veeduriadistrital.gov.co/content/Rendicion-Cuentas-Locales-2020</t>
  </si>
  <si>
    <t xml:space="preserve"> La Alcaldía informa que debido a que la Audiencia de Rendición de Cuentas se realizó el 15 de abril de 2021 el informe de evaluación se encuentra en elaboración y será entregado a la Veeduría dentro del plazo establecido por ésta.</t>
  </si>
  <si>
    <t xml:space="preserve"> La Alcaldía informa que debido a que la Audiencia de Rendición de Cuentas se realizó el 15 de abril de 2021 el informe de sistematización se encuentra en elaboración y será entregado a la Veeduría dentro del plazo establecido por ésta.</t>
  </si>
  <si>
    <t>Se verifica publicación de actividades y convocatorias realizadas sobre rendición de cuentas y diálogos ciudadanos publicadas en: 
http://www.fontibon.gov.co/noticias/agendate-y-participa-los-dialogos-ciudadanos-nuestra-localidad
http://www.fontibon.gov.co/noticias/evalua-los-dialogos-ciudadanos-nuestra-localidad
http://www.fontibon.gov.co/noticias/fontibon-rinde-cuentas-vigencia-2020-0
http://www.fontibon.gov.co/noticias/audiencia-publica-rendicion-cuentas-gestion-del-gobierno-local-2020
Ademas aporta evidencia de publicación en redes sociales.</t>
  </si>
  <si>
    <t>De acuerdo con la publicación de actividades, la Alcaldía Local realizó 2 Diálogos Ciudadanos el 24 y 25 de marzo de 2021. No se evidencian vídeos.</t>
  </si>
  <si>
    <t>De acuerdo con la publicación de actividades, la Alcaldía Local realizó 2 Diálogos Ciudadanos el 24 y 25 de marzo de 2021, pero,  la Alcaldía informa que debido a que la Audiencia de Rendión de Cuentas se realizó el 15 de abril de 2021 el informe de sistematización se encuentra en elaboración y será entregado a la Veeduría dentro del plazo establecido por ésta.</t>
  </si>
  <si>
    <t>Se verifica publicación de actividades y convocatorias realizadas sobre rendición de cuentas y diálogos ciudadanos publicadas en: 
http://www.fontibon.gov.co/noticias/agendate-y-participa-los-dialogos-ciudadanos-nuestra-localidad
http://www.fontibon.gov.co/noticias/evalua-los-dialogos-ciudadanos-nuestra-localidad
http://www.fontibon.gov.co/noticias/fontibon-rinde-cuentas-vigencia-2020-0
http://www.fontibon.gov.co/noticias/audiencia-publica-rendicion-cuentas-gestion-del-gobierno-local-2020</t>
  </si>
  <si>
    <t>Se valida informe de gestión 2020. La Alcaldía Local no aporta enlace web de publicación</t>
  </si>
  <si>
    <t xml:space="preserve">Se verifica publicación de actividades y convocatorias realizadas sobre rendición de cuentas y diálogos ciudadanos publicadas en pagina Web y redes sociales: 
https://www.instagram.com/p/CNc7ztdpSRb/
http://www.kennedy.gov.co/eventos/rendicion-cuentas-vigencia-2020
https://www.facebook.com/alcaldia.kennedy/videos/902782620564939
</t>
  </si>
  <si>
    <t xml:space="preserve">De acuerdo con la publicación de actividades, la Alcaldía Local realizó 2 Diálogos Ciudadanos y la Audiencia Pública de Rendión de Cuentas. Se evidencia vídeo en el enlace:
https://www.facebook.com/alcaldia.kennedy/videos/902782620564939
</t>
  </si>
  <si>
    <t>De acuerdo con la publicación de actividades, la Alcaldía Local realizó 2 Diálogos Ciudadanos; la Alcaldía informa que actualmente se adelanta el proceso de consolidación, y que para la semana del 26 de abril se tiene prevista reunión con la veeduría para la revisión de la sistematización antes de la radicación.</t>
  </si>
  <si>
    <t xml:space="preserve">Se valida cronograma de las actividades realizadas por la Alcaldía en marzo y abril de 2021, dentro de las que se encuentran los Diálogos Ciudadanos (24 y 25 de marzo) y Rención de Cuentas (15 de abril). Publicado en los enlaces:
http://www.kennedy.gov.co/calendario
http://www.kennedy.gov.co/eventos/dialogos-ciudadanos-rendicion-cuentas-vigencia-2020 </t>
  </si>
  <si>
    <t>La Alcaldía aporta un avance del informe de la estrategia, pero dado la Rendición de Cuentas se realizó hasta el 27 de abril aún no se tiene el informe consolidado.</t>
  </si>
  <si>
    <t>La Alcaldía informar que la rendición de cuentas fue reprogramada para realizar, de manera semipresencial, el día 27 de abril. Por lo expuesto, al momento de la realización de la rendición de cuentas, se tomaránlas medidas del caso para el cumplimiento de esta actividad.</t>
  </si>
  <si>
    <t xml:space="preserve">Se verifica publicación de convocatoria a rendición de cuentas en página Web y redes sociales: facebook, twitter, whatsApp.
</t>
  </si>
  <si>
    <t xml:space="preserve">Se presenta evidencia sobre la realización de 2 Diálogos Ciudadanos. Se evidencia vídeo.
</t>
  </si>
  <si>
    <t>Se presenta evidencia de la realización de 2 Diálogos Ciudadanos y sus sistematización.
No se aporta entrega del resultado de la sistematización a la Veeduría.</t>
  </si>
  <si>
    <t>Se valida cronograma de las actividades realizadas por la Alcaldía en marzo y abril de 2021, dentro de las que se encuentran los Diálogos Ciudadanos (23 y 25 de marzo) y Rención de Cuentas (15 de abril). Publicado en el enlace:
www.lacandelaria.gov.co/calendario</t>
  </si>
  <si>
    <t>Se valida informe de gestión 2020. Se aporta evidencia de la publicacien la página web de la Alcaldía Local.</t>
  </si>
  <si>
    <t xml:space="preserve">La Audiencia de rendición de cuentas fue reprogramada para el 30 de abril. </t>
  </si>
  <si>
    <t>Se verifica publicación de convocatoria a rendición de cuentas en página Web y redes sociales: facebook y twitter</t>
  </si>
  <si>
    <t xml:space="preserve">De acuerdo con la publicación de actividades, la Alcaldía Local realizó 2 Diálogos Ciudadanos. No se evidencian vídeos.
</t>
  </si>
  <si>
    <t>La Alcaldía Local presenta informe de los compromisos asumidos con ocasión de los Diálogos Ciudadanos (77 compromisos)</t>
  </si>
  <si>
    <t>La Alcaldía Local aporta el radicado Orfeo No. 2021642228391 del 14/04/2021, con el que se remite la sistematización de los Diálogos Ciudadanos a la Veeduría Distrital</t>
  </si>
  <si>
    <t>Se valida cronograma de las actividades realizadas por la Alcaldía en marzo y abril de 2021, dentro de las que se encuentran los Diálogos Ciudadanos (24 y 25 de marzo) y Rención de Cuentas (30 de abril). Publicado en el enlace:
www.martires.gov.co/milocalidad/enlosmartirescumplimos-rendicion-cuentas-2020</t>
  </si>
  <si>
    <t>Se valida informe de gestión 2020, publicado en la página Web de la Alcaldía Local</t>
  </si>
  <si>
    <t>Se verificó en la plataforma Colibrí de la Veeduría Distrital que los compromisos relacionados en ejercicios de participación ciudadana están cumplidos al 100%.</t>
  </si>
  <si>
    <t>Se verificala publicación de piezas gráficas para la convocatoria de Rendición de cuentas a través de Facebook, Instagram y grupos por whatsapp</t>
  </si>
  <si>
    <t>No se aporta evidencia de la aplicación de las encuestas, se informa que queda pendiente la consolidación de respuestas, para la elaboración de informe que debe remitirse a la Veeduría Distrital</t>
  </si>
  <si>
    <t xml:space="preserve">FECHA DE CORTE DEL INFORME: </t>
  </si>
  <si>
    <t>A 30 de abril de 2021</t>
  </si>
  <si>
    <t>Componentes</t>
  </si>
  <si>
    <t>INFORME CONSOLIDADO - NIVEL CENTRAL Y LOCAL</t>
  </si>
  <si>
    <t>1. Gestión del riesgo de corrupción</t>
  </si>
  <si>
    <t>2. Racionalización de trámites</t>
  </si>
  <si>
    <t>3. Rendición de cuentas</t>
  </si>
  <si>
    <t>4. Mecanismos para mejorar la atención a la ciudadanía</t>
  </si>
  <si>
    <t>5. Mecanismos para la transparencia y acceso a la información pública</t>
  </si>
  <si>
    <t>Avance verificado a abril</t>
  </si>
  <si>
    <t>Observaciones</t>
  </si>
  <si>
    <t>6.1. Plan de Integridad</t>
  </si>
  <si>
    <t>6.2  Iniciativas Adicionales</t>
  </si>
  <si>
    <t>Avance esperado a abril *</t>
  </si>
  <si>
    <t>SEGUIMIENTO PLAN ANTICORRUPCIÓN Y ATENCIÓN AL CIUDADANO - PAAC</t>
  </si>
  <si>
    <t>Promedio</t>
  </si>
  <si>
    <t>Se realiza consulta de tres (3) contratos en la plataforma secop i y siete (7) contratos en la plataforma secop ii, de los cuales cinco (5) de ellos no se evidencia soporte de informes de actividades y certificaciones de supervisión. Así mismo, en dos (2) de ellos no se soporta publicación de documentos del proveedor ni póliza formalizada.</t>
  </si>
  <si>
    <t>No se soporta evidencia.</t>
  </si>
  <si>
    <t>Se reportan publicaciones en Twitter y página web de la Alcaldía, donde se verifique la convocatoria a la ciudadanía para participar en la Audiencia Pública de Rendición de Cuentas.</t>
  </si>
  <si>
    <t>En la plataforma Colibrí se evidencia que todos los compromisos se encuentran registrados. Al revisar el punto 5 en el cual se solicita Informe de los compromisos adquiridos por la Alcaldía Local en los ejercicios de participación ciudadana, diálogos ciudadanos y rendición de cuentas realizados, la carpeta se encuentra vacía, por lo tanto, no se cumple con lo solicitado.</t>
  </si>
  <si>
    <t>Se identifica informe de diálogos ciudadanos sin evidenciarse el radicado en el aplicativo de gestión documental ORFEO con destino a la Veeduría Distrital.</t>
  </si>
  <si>
    <t>Se soporta cronograma de actividades de rendición de cuentas, al verificar los enlaces relacionados de la pagina web no permiten tener acceso.</t>
  </si>
  <si>
    <t>Se evidencia informe plan de gestión, del cual no se evidencia firma del alcalde local ni publicación en la página web.</t>
  </si>
  <si>
    <t>CPS - 369-2020</t>
  </si>
  <si>
    <t>CIA-367-2020</t>
  </si>
  <si>
    <t>CIA-277-2020</t>
  </si>
  <si>
    <t>FDLCB-PSAMC-008-2020</t>
  </si>
  <si>
    <t>FDLCB-PSAMC-006-2020</t>
  </si>
  <si>
    <t>FDLCB-PSAMC-005-2020</t>
  </si>
  <si>
    <t>FDLCB-CD-155-2021</t>
  </si>
  <si>
    <t>FDLCB-CD-285-2021</t>
  </si>
  <si>
    <t>FDLCB-CD-279-2021</t>
  </si>
  <si>
    <t>FDLCB-CD-277-2021</t>
  </si>
  <si>
    <t>CIA-368-2020</t>
  </si>
  <si>
    <t>CPS-477-2020</t>
  </si>
  <si>
    <t>CPS-481-2020</t>
  </si>
  <si>
    <t>CPS-480-2020</t>
  </si>
  <si>
    <t>CPS-155-2021</t>
  </si>
  <si>
    <t>CPS 285-2021</t>
  </si>
  <si>
    <t>CPS-279-2021</t>
  </si>
  <si>
    <t>CPS-277-2021</t>
  </si>
  <si>
    <t>Secop I - 24-09-2020</t>
  </si>
  <si>
    <t>Secop I - 01-09-2020</t>
  </si>
  <si>
    <t>Secop I - 25-06-2020</t>
  </si>
  <si>
    <t>Secop II - 18-12-2020</t>
  </si>
  <si>
    <t>Secop II - 15-12-2020</t>
  </si>
  <si>
    <t>Secop II - 14-12-2020</t>
  </si>
  <si>
    <t>Secop II - 18-02-2021</t>
  </si>
  <si>
    <t>Secop II - 30-03-2021</t>
  </si>
  <si>
    <t>Secop II - 29-03-2021</t>
  </si>
  <si>
    <t>Secop II - 26-03-2021</t>
  </si>
  <si>
    <t>FDLE-CD-411-2020</t>
  </si>
  <si>
    <t>FDLE-CD-410-2020</t>
  </si>
  <si>
    <t>FDLE-CD-141-2020</t>
  </si>
  <si>
    <t>FDLE-SMC-453-2020</t>
  </si>
  <si>
    <t>FDLE-CD-307-2021</t>
  </si>
  <si>
    <t>FDLE-SASI-448-2020</t>
  </si>
  <si>
    <t>FDLE-LP-426-2020</t>
  </si>
  <si>
    <t>FDLE-CD-339-2020</t>
  </si>
  <si>
    <t>FDLE-LP-442-2020</t>
  </si>
  <si>
    <t>FDLE-CD-154-2020</t>
  </si>
  <si>
    <t>407-2020</t>
  </si>
  <si>
    <t>406 DE 2020</t>
  </si>
  <si>
    <t>001-2020</t>
  </si>
  <si>
    <t>446 de 2020</t>
  </si>
  <si>
    <t>307 DE 2021</t>
  </si>
  <si>
    <t>444 DE 2020</t>
  </si>
  <si>
    <t>426 DE 2020</t>
  </si>
  <si>
    <t>337 DE 2020</t>
  </si>
  <si>
    <t>445 de 2020</t>
  </si>
  <si>
    <t>153 DE 2020</t>
  </si>
  <si>
    <t>SECOP I 24/09/2020</t>
  </si>
  <si>
    <t>SECOPI  I2/09/2020</t>
  </si>
  <si>
    <t>SECOP I 06-05-2020 </t>
  </si>
  <si>
    <t>SECOP II 14/10/2020</t>
  </si>
  <si>
    <t>SECOP II 13/09/2020</t>
  </si>
  <si>
    <t>SECOP II 16/10/2020</t>
  </si>
  <si>
    <t>SECOP II 18/11/202</t>
  </si>
  <si>
    <t>SECOP II 20/05/2020 </t>
  </si>
  <si>
    <t>Se consultó en la Plataforma SECOP II Y SECOP I y se observa que varios contratos de la muestra no tienen publicación de los informes de actividades y certificaciones por parte de la supervisión.</t>
  </si>
  <si>
    <t>La evidencia de la Alcaldía menciona "la información se encuentra en proceso de consolidación toda vez que la Rendición de Cuentas se realizó el 16/04/2021", a la fecha la Alcaldía no ha cargado el Informe de evaluación a actividades de Rendiciones de Cuentas. No es posible verificar el porcentaje de avance del indicador.</t>
  </si>
  <si>
    <t>La evidencia de la Alcaldía menciona "la información se encuentra en proceso de consolidación toda vez que la Rendición de Cuentas se realizó el 16/04/2021", a la fecha la Alcaldía no ha soportado evidencia alguna para poder verificar el porcentaje de avance del indicador.</t>
  </si>
  <si>
    <t>Se observa la publicación de invitaciones de convocatorias a la ciudadanía para participar en la Audiencia Pública de Rendición de Cuentas en las redes sociales facebook (3 publicaciones: los días 12 y 15 de abril) y twitter (3 publicaciones los días: 11 y 12 de abril), sin embargo la Alcaldía no adjunta link para realizar la respectiva verificación en la página web.</t>
  </si>
  <si>
    <t>Se observa en la red social facebook la publicación (vídeo) invitando a la ciudadanía a participar en la Rendición de Cuentas cuya realización fue el 16/04/2021 a las 17:00, sin embargo según la evidencia presentada no se adjunta el link para realizar la respectiva verificación en la página web, por ende no cumple con el indicador.</t>
  </si>
  <si>
    <t>Se observa en la plataforma Colibrí dos (02) informes de seguimiento correspondientes a la vigencia 2017. Por otra parte en el punto No. 5 la Alcaldía confirma que los informes se encuentran en proceso de consolidación toda vez que la Rendición de Cuentas se realizó el 16/04/2021, no es posible verificar el indicador con esta información debido a que no se a cargado ningún soporte a la fecha.</t>
  </si>
  <si>
    <t>La evidencia de la Alcaldía menciona "el informe se presentará tan pronto como termine el proceso de consolidación, toda vez que la Rendición de Cuentas se realizó el 16/04/2021", sin embargo a la fecha no se encuentra cargado el Informe de Sistematización de los diálogos ciudadanos según lo anteriormente mencionado, impidiendo realizar la verificación del punto No. 4.</t>
  </si>
  <si>
    <t>En la página wed de la Alcaldía se evidencia el cronograma de actividades de Rendición de Cuentas y Participación Ciudadana.</t>
  </si>
  <si>
    <t>Se observa en la evidencia cargada por la Alcaldía el Informe de Rendición de Cuentas vigencia 2020, sin embargo al ingresar a los dos (02) links adjuntados se evidencia en la página web de la Alcaldía que el contenido "no se ha podido encontrar", no es posible verificar en la página la publicación del informe.</t>
  </si>
  <si>
    <t xml:space="preserve">El avance del 93% se explica por el progreso parcial en el compromiso Rendición de Cuentas Alcaldía Local de Teusaquillo Vigencia 2017: Fortalecer la mesa de recicladores conformada en la Localidad.(Detalle) "Avance cumplimiento" el cual tiene fecha de vencimiento  31/Dic/2018 y su estado esta en proceso.                                              </t>
  </si>
  <si>
    <t>FDLT-CI-159-2020</t>
  </si>
  <si>
    <t>FDLT-CPS-160-2020</t>
  </si>
  <si>
    <t>FDLT-CPS-77-2020</t>
  </si>
  <si>
    <t>FDLT-SAMC-001-2020</t>
  </si>
  <si>
    <t>FDLT-LP-002-2020</t>
  </si>
  <si>
    <t>FDLT-CPS-186-2020</t>
  </si>
  <si>
    <t>FDLTCD-085-2021 (57107)</t>
  </si>
  <si>
    <t>FDLTCD-079-2021 (57086)</t>
  </si>
  <si>
    <t>FDLTCD-080-2021 (57172)</t>
  </si>
  <si>
    <t>FDLTCD-076-2021</t>
  </si>
  <si>
    <t>FDLT-CO-188-2020</t>
  </si>
  <si>
    <t>085 2021 CPS-P (57107)</t>
  </si>
  <si>
    <t>079 2021 CPS-AG (57086)</t>
  </si>
  <si>
    <t>080 2021 CPS-P (57172)</t>
  </si>
  <si>
    <t>SECOP l-26/08/2020</t>
  </si>
  <si>
    <t>SECOP l-6/05/2020</t>
  </si>
  <si>
    <t>SECOP ll-23/11/2020</t>
  </si>
  <si>
    <t>SECOP ll-3/11/2020</t>
  </si>
  <si>
    <t>SECOP ll-22/12/2020</t>
  </si>
  <si>
    <t>SECOP ll-26/02/2021</t>
  </si>
  <si>
    <t>No</t>
  </si>
  <si>
    <t>Sí</t>
  </si>
  <si>
    <t>FDLS-CD-234-2020</t>
  </si>
  <si>
    <t>FDLS-CD-233-2020</t>
  </si>
  <si>
    <t>FDLS-CD-074-2020</t>
  </si>
  <si>
    <t>FDLS-LP-262-2020</t>
  </si>
  <si>
    <t>FDLS-LP-263-2020</t>
  </si>
  <si>
    <t>FDLS-SAMC-245-2020 </t>
  </si>
  <si>
    <t>FDRS-CD-121-2021</t>
  </si>
  <si>
    <t>FDLS-CD-112-2021</t>
  </si>
  <si>
    <t>PN ESSUM CD 008 2021</t>
  </si>
  <si>
    <t>FDLS-CD-046-2021</t>
  </si>
  <si>
    <t>CPS-231-2020</t>
  </si>
  <si>
    <t>CPS-230-2020</t>
  </si>
  <si>
    <t>CPS-074-2020</t>
  </si>
  <si>
    <t>CPS-278-2020</t>
  </si>
  <si>
    <t>CPS-275-2020</t>
  </si>
  <si>
    <t>CPS-274-2020</t>
  </si>
  <si>
    <t>CPS-143-2021</t>
  </si>
  <si>
    <t>CPS-130-2021</t>
  </si>
  <si>
    <t>57-7-10006-21</t>
  </si>
  <si>
    <t>CPS-053-2021</t>
  </si>
  <si>
    <t>SECOP l - 25-09-2020</t>
  </si>
  <si>
    <t>SECOP l-24/09/2020</t>
  </si>
  <si>
    <t>SECOP l-7/05/2020</t>
  </si>
  <si>
    <t>SECOP ll-30/11/2020</t>
  </si>
  <si>
    <t>SECOP ll-9/11/2020</t>
  </si>
  <si>
    <t>SECOP ll-5/11/2020</t>
  </si>
  <si>
    <t>SECOP ll-27/04/2021</t>
  </si>
  <si>
    <t>SECOP ll-26/03/2021</t>
  </si>
  <si>
    <t xml:space="preserve">De acuerdo a la gestión realizada se encuentran las evidencias solicitadas dando cumplimiento del 100% a lo requerido </t>
  </si>
  <si>
    <t>En las evidencias adjuntadas se relaciona PDF con imágenes de las publicaciones en las redes sociales (Twitter), sin embargo, no se evidencia los videos.</t>
  </si>
  <si>
    <t>Informa que al momento del reporte no se ha finalizado la sistematización tomando en_x000D_
cuenta que la audiencia de Rendición de Cuentas se realizó el próximo 28 de abril.</t>
  </si>
  <si>
    <t>"Informa que al momento del reporte no se ha finalizado la sistematización tomando en
cuenta que la audiencia de Rendición de Cuentas se realizó el próximo 28 de abril."</t>
  </si>
  <si>
    <t>Se verifica las publicaciones de actividades de rendición de cuentas realizadas en la pagina web y Twitter</t>
  </si>
  <si>
    <t>Se verifica el informe de gestión y la respectiva publicación en la pagina web</t>
  </si>
  <si>
    <t>En las evidencias adjuntadas se relaciona PDF con imágenes de las publicaciones en las redes sociales (Twitter, Facebook) y página web, sin embargo, no se evidencia los videos.</t>
  </si>
  <si>
    <t>Se verifico el informe de sistematizacion de los dialogos ciudadanos se evidencia en el correo anexo solicitando plazo para el envio.</t>
  </si>
  <si>
    <t>En las evidencias relacionados se logra visualizar el cronograma la Localidad no adjunta publicaciones en página web</t>
  </si>
  <si>
    <t xml:space="preserve">Debido a la emergencia sanitaria no ha sido posible la realización y/o sistematización de las actividades de rendición de cuentas en las alcaldías locales, y por lo tanto la aplicación de encuestas a los ciudadanos en el marco de las audiencias públicas de rendición de cuentas. Varias alcaldías locales tienen programada la realización de la rendición de cuentas a finales del mes de abril de 2021 y otras, aunque ya realizaron la rendición de cuentas, están en el proceso de sistematización de los resultados, razón por la cual aún no se tiene el informe de evaluación correspondiente. </t>
  </si>
  <si>
    <r>
      <t xml:space="preserve">El avance del 80% se explica por el progreso de los compromisos: </t>
    </r>
    <r>
      <rPr>
        <b/>
        <sz val="9"/>
        <rFont val="Arial"/>
        <family val="2"/>
      </rPr>
      <t>-Rendición de cuentas Alcaldía Local de Sumapaz vigencia 2017: realizar intervenciones de la malla vial en el siguiente tramo: -UPR Rio Blanco Sector Corregimiento Nazareth placa huella (puente peatonal Rio Chochal)</t>
    </r>
    <r>
      <rPr>
        <sz val="9"/>
        <rFont val="Arial"/>
        <family val="2"/>
      </rPr>
      <t>,en el punto de control "Intervención placa huella sector Río El Chochal centro poblado Nazarteh - Acta de Terminación";</t>
    </r>
    <r>
      <rPr>
        <b/>
        <sz val="9"/>
        <rFont val="Arial"/>
        <family val="2"/>
      </rPr>
      <t>-Rendición de cuentas Alcaldía Local de Sumapaz vigencia 2017: realizar intervenciones de la malla vial en el siguiente tramo: -UPR Sumapaz Sector Tunal Bajo-La Unión: b400, fresado, filtros y cunetas</t>
    </r>
    <r>
      <rPr>
        <sz val="9"/>
        <rFont val="Arial"/>
        <family val="2"/>
      </rPr>
      <t xml:space="preserve">, en el punto de control "Certificado de Cumplimiento de requisitos de Ejecución Secretaría Técnica OCAD Regional Centro Oriente e INICIO DE PROYECTO" el cual tenia vencimiento para el 31/Dic/2020 y su estado esta actualment en proceso; </t>
    </r>
    <r>
      <rPr>
        <b/>
        <sz val="9"/>
        <rFont val="Arial"/>
        <family val="2"/>
      </rPr>
      <t>-Rendición de cuentas Alcaldía Local de Sumapaz vigencia 2017: realizar intervenciones de la malla vial en el siguiente tramo: -UPR Rio Blanco sector Animas Altas: recebo b400.</t>
    </r>
    <r>
      <rPr>
        <sz val="9"/>
        <rFont val="Arial"/>
        <family val="2"/>
      </rPr>
      <t xml:space="preserve"> en los puntos de control "Acta de liquidación del contrato" con fecha de vencimiento 31/Oct/2020 y "Intervención corredor vial con mejoramiento de rasante y nanotecnología para dar estructura a las capas que la conforman." fecha de vencimiento 31/Oct/2020 con estado en proceso;</t>
    </r>
    <r>
      <rPr>
        <b/>
        <sz val="9"/>
        <rFont val="Arial"/>
        <family val="2"/>
      </rPr>
      <t>-Rendición de cuentas Alcaldía Local de Sumapaz vigencia 2017: realizar intervenciones de la malla vial en el siguiente tramo: -UPR Sumapaz Sector Vereda San Antonio- el toldo: b400- fresado- filtros y cunetas,</t>
    </r>
    <r>
      <rPr>
        <sz val="9"/>
        <rFont val="Arial"/>
        <family val="2"/>
      </rPr>
      <t xml:space="preserve"> en el punto de control Certificado de Cumplimiento de requisitos de Ejecución Secretaría Técnica OCAD Regional Centro Oriente. e INICIO, con fecha de vencimiento del 28/Dic/2020 y su estado actualmente esta en proceso.</t>
    </r>
  </si>
  <si>
    <t xml:space="preserve">El avance del 93% se explica por el progreso parcial en el compromiso Rendición de Cuentas Alcaldía Local de Teusaquillo Vigencia 2017: Fortalecer la mesa de recicladores conformada en la Localidad.(Detalle) "Avance cumplimiento" el cual tiene fecha de vencimiento  31/Dic/2018 y su estado está en proceso.       </t>
  </si>
  <si>
    <t xml:space="preserve">Se verificó en la evidencia de reporte al seguimiento de los requerimientos  registrados en la plataforma Colibrí 17 compromisos de los que 15 corresponden a rendición de cuentas </t>
  </si>
  <si>
    <t>ALPA-CD-CPS-249-2020</t>
  </si>
  <si>
    <t>ALPA-CD-CPS-118-2020</t>
  </si>
  <si>
    <t>ALPA-CD-CPS-229-2020</t>
  </si>
  <si>
    <t>ALPA-SAMC-024-2020</t>
  </si>
  <si>
    <t>ALPA-SAMC-018-2020</t>
  </si>
  <si>
    <t>ALPA-LP-017-2020</t>
  </si>
  <si>
    <t>091-CENACPA-2021</t>
  </si>
  <si>
    <t>ALPA-CD-059-2021</t>
  </si>
  <si>
    <t>055-CENACPA-2021</t>
  </si>
  <si>
    <t>057-CENACPA-2021</t>
  </si>
  <si>
    <t>CPS-249-2020</t>
  </si>
  <si>
    <t>118-2020</t>
  </si>
  <si>
    <t>313-2020</t>
  </si>
  <si>
    <t>312-2020</t>
  </si>
  <si>
    <t>319-2020</t>
  </si>
  <si>
    <t>067-CENACPA-2021</t>
  </si>
  <si>
    <t>087-2021</t>
  </si>
  <si>
    <t>040-CENACPA-2021</t>
  </si>
  <si>
    <t>042-CENACPA-2021</t>
  </si>
  <si>
    <t>SECOP l - 24/09/2020</t>
  </si>
  <si>
    <t>SECOP l -08/05/2020</t>
  </si>
  <si>
    <t>SECOP l 26-08-2020</t>
  </si>
  <si>
    <t>SECOP ll-26/11/2020</t>
  </si>
  <si>
    <t>SECOP ll-18/11/2020</t>
  </si>
  <si>
    <t>SECOP ll-12/11/2020</t>
  </si>
  <si>
    <t>SECOP ll 26/03/2021</t>
  </si>
  <si>
    <t>SECOP ll - 24/02/2021</t>
  </si>
  <si>
    <t>SECOP ll-22/02/2021</t>
  </si>
  <si>
    <t>SECOP ll-23/02/2021</t>
  </si>
  <si>
    <t>La Alcaldia realciona el informe final en formato PDF</t>
  </si>
  <si>
    <t>Dentro de las verificaciones realizadas se encuentran la encuesta en un formulario de Google, en Excel con los resultados de las encuestas y los graficos de participación de cada una de las mismas, sin embargo, no se evidencia el análisis del consolidado de las respuestas obtenidas</t>
  </si>
  <si>
    <t>Se verifica las publicaciones de actividades de rendición de cuentas realizadas en la pagina web (Instragram, Twitter, Facebook)</t>
  </si>
  <si>
    <t xml:space="preserve">Se verificó el informe de sistematizacion de los dialogos y el radicado 20216620247721 </t>
  </si>
  <si>
    <t xml:space="preserve">Se verifico en la evidencia presentada por la Alcaldía Local, 26 compromisos de los que 5 corresponden a rendición de cuentas </t>
  </si>
  <si>
    <t>Se solicita se reprograme esta actividad toda vez que la alcaldia realizó su redicion de cuentas el 16 de abril, y no se cuenta con los resultados automatizados e informes, y se solicita se preogramar para el 2do cuatrimestre</t>
  </si>
  <si>
    <t>Se solicita se reporgrame esta actividad toda vez que la alcaldia realizó su rendicion de cuentas el 16 de abril, y no se cuenta con los resultados automatizados e informes, y se solicita se preogramar para el 2do cuatrimestre</t>
  </si>
  <si>
    <t>Se les da el 100% ya que han cumplido con la publicacion de las piezas graficas en la pagina web de la Alcaldiaa lo que refiere a la convocatorias a la ciudadanía capitalina para participar activamente en la jornada de audiencia pública de Rendición de Cuentas.
Adicionalmente se anexa los links por los cuales se desarrollo la publicacion de las convocatorias ciudadanas: https://www.facebook.com/AlcaldiaLocalRafaelUribeUribe/photos/3577236512404153
https://www.facebook.com/AlcaldiaLocalRafaelUribeUribe/photos/3586577688136702</t>
  </si>
  <si>
    <t>Se solicita se reprograme esta actividad toda vez que la alcaldia realizó su audiencia de rendición de cuentas el 16 de abril, y no se cuenta con los resultados automatizados e informes, y se solicita se reprogramar para el 2do cuatrimestre</t>
  </si>
  <si>
    <t xml:space="preserve">De las 4 publicaciones que se tuvieron que hacer en cuanto a la publicación de actividades de rendición de cuentas y participación ciudadana de las Alcaldías locales, se hicieron tres (3) publicacion el dia 15 de abril, el 23 de marzo y el 25 de marzo.
</t>
  </si>
  <si>
    <t>1. No se oberseva rendicion de cuentas del año 2020.
2. El avance del 89% se explica en el siguiente compromiso "Proyectos de inversión y/o procesos contractuales en los que se incluyan como beneficiarios a los cuidadores y las cuidadoras", aun que esta rendicion de cuentas es del año 2019, se indica en el detalle que la fecha de seguimiento se iniciara el Miercoles 30 de junio del 2021.</t>
  </si>
  <si>
    <t>Se consultó en la Plataforma SECOP II Y SECOP I
En la documentacion que tiene que ver con las garantias y polizas, hay diferentes contratos que no permiten descargar dichos documentos y otros donde aparecen docuemntos que no se relacionan.
Se deja comentarios en la MATRI DE SECOP para la verificaicon de los contratos a los cuales se les hace la anteriro observacion.</t>
  </si>
  <si>
    <t>Este informe se presentará en el próximo seguimiento, lo anterior obedece a que la información  se  encuentra  en  proceso  de  consolidación  toda  vez  que  la  rendición  de cuentas se realizó el pasado 16 de abril 2021.</t>
  </si>
  <si>
    <t xml:space="preserve">Se puede evidenciar por medio del siguinete link que la Alcadia cumplico con la convocatoria para la paticipacion ciudadana en la Audiencia Publica de la Rendicion de cuentas.
https://www.facebook.com/alcaldialocaldesancristobal/photos/a.467527800089917/1877571062418910/
</t>
  </si>
  <si>
    <t>La Alcadia cumple con el desarrollo de los espacios virtuales para el Dialgo de doble via ccon la ciudadania.
https://www.facebook.com/watch/?v=823103398415473
https://www.facebook.com/watch/live/?v=1051876505322964&amp;ref=watch_permalink</t>
  </si>
  <si>
    <t>No presentan informacion sobre el seguimiento a los compromisos en cuanto al Dialogo de ciudadanos y la rendicion de cuentas en la plataforma COLIBRI.</t>
  </si>
  <si>
    <t xml:space="preserve">Se publican 3 de las 4 publicaciones que tienen que ver con temas de Dialogo Ciudadano para la Rendicion de cuentas y para la Audiencia de la misma. 
http://www.sancristobal.gov.co/milocalidad/rendicion-cuentas-san-cristobal-2020
</t>
  </si>
  <si>
    <t xml:space="preserve">http://www.sancristobal.gov.co/sites/sancristobal.gov.co/files/archivos-adjuntos/informe_rdc_san_cristobal_2020.pdf </t>
  </si>
  <si>
    <t>1. No se observa rendicion de cuentas del año 2019 y 2020.</t>
  </si>
  <si>
    <t>El avance del 80% se explica por el progreso de los compromisos: -Rendición de cuentas Alcaldía Local de Sumapaz vigencia 2017: realizar intervenciones de la malla vial en el siguiente tramo: -UPR Rio Blanco Sector Corregimiento Nazareth placa huella (puente peatonal Rio Chochal),en el punto de control "Intervención placa huella sector Río El Chochal centro poblado Nazarteh - Acta de Terminación";-Rendición de cuentas Alcaldía Local de Sumapaz vigencia 2017: realizar intervenciones de la malla vial en el siguiente tramo: -UPR Sumapaz Sector Tunal Bajo-La Unión: b400, fresado, filtros y cunetas, en el punto de control "Certificado de Cumplimiento de requisitos de Ejecución Secretaría Técnica OCAD Regional Centro Oriente e INICIO DE PROYECTO" el cual tenia vencimiento para el 31/Dic/2020 y su estado esta actualment en proceso; -Rendición de cuentas Alcaldía Local de Sumapaz vigencia 2017: realizar intervenciones de la malla vial en el siguiente tramo: -UPR Rio Blanco sector Animas Altas: recebo b400. en los puntos de control "Acta de liquidación del contrato" con fecha de vencimiento 31/Oct/2020 y "Intervención corredor vial con mejoramiento de rasante y nanotecnología para dar estructura a las capas que la conforman." fecha de vencimiento 31/Oct/2020 con estado en proceso;-Rendición de cuentas Alcaldía Local de Sumapaz vigencia 2017: realizar intervenciones de la malla vial en el siguiente tramo: -UPR Sumapaz Sector Vereda San Antonio- el toldo: b400- fresado- filtros y cunetas, en el punto de control Certificado de Cumplimiento de requisitos de Ejecución Secretaría Técnica OCAD Regional Centro Oriente. e INICIO, con fecha de vencimiento del 28/Dic/2020 y su estado actualmente esta en proceso.</t>
  </si>
  <si>
    <t xml:space="preserve">FDLRUU-CD-335-2020
SECOP I </t>
  </si>
  <si>
    <t>FDLRUU-CD-272-2020
SECOP I</t>
  </si>
  <si>
    <t>FDLRUU-CD-271-2020
SECOP I</t>
  </si>
  <si>
    <t>FDLRUU-SAMC-358-2020
SECOP II</t>
  </si>
  <si>
    <t>FDLRUU-SAMC-356-2020
SECOO II</t>
  </si>
  <si>
    <t>FDLRUU-SAMC-354-2020
SECOP II</t>
  </si>
  <si>
    <t>FDLRUU-CD-003-2021
SECOP II</t>
  </si>
  <si>
    <t>FDLRUU-CD-111-2021
SECOP II</t>
  </si>
  <si>
    <t>FDLRUU-CD-196-2021
SECOP II</t>
  </si>
  <si>
    <t>FDLRUU-CD-216-2021
SECOP II</t>
  </si>
  <si>
    <t>005-2020</t>
  </si>
  <si>
    <t>004-2020</t>
  </si>
  <si>
    <t>271-2020</t>
  </si>
  <si>
    <t>465-2020</t>
  </si>
  <si>
    <t>455-2020</t>
  </si>
  <si>
    <t>461-2020</t>
  </si>
  <si>
    <t>003-2021</t>
  </si>
  <si>
    <t>111-2021</t>
  </si>
  <si>
    <t>196-2021</t>
  </si>
  <si>
    <t>216-2021</t>
  </si>
  <si>
    <t xml:space="preserve">sí </t>
  </si>
  <si>
    <t xml:space="preserve">no </t>
  </si>
  <si>
    <t>FDLSC-612-2020
SECOP I</t>
  </si>
  <si>
    <t>FDLSC-CPS-5544-2020
SECOP I</t>
  </si>
  <si>
    <t>FDLSC-CI-483-2020
SECOP I</t>
  </si>
  <si>
    <t>FDLSC-LP-002-2020
SECOP II</t>
  </si>
  <si>
    <t>FDLSC-LP-004-2020
SECOP II</t>
  </si>
  <si>
    <t>FDLSC-SAMC-04-2020
SECOP II</t>
  </si>
  <si>
    <t>FDLSC-CPS-001-2021
SECOP II</t>
  </si>
  <si>
    <t>FDLSC-CPS-083-2021
SECOP II</t>
  </si>
  <si>
    <t>FDLSC-CPS-197-2021
SECOP II</t>
  </si>
  <si>
    <t>FDLSC-CPS-231-2021
SECOP II</t>
  </si>
  <si>
    <t xml:space="preserve">FDLSC 612 2020 </t>
  </si>
  <si>
    <t xml:space="preserve">FDLSC-CPS-5544-2020 </t>
  </si>
  <si>
    <t>FDLSC-CI-483-2020</t>
  </si>
  <si>
    <t>596-200</t>
  </si>
  <si>
    <t>605-2020</t>
  </si>
  <si>
    <t>FDLSC-CPS-597-2020</t>
  </si>
  <si>
    <t>001-2021</t>
  </si>
  <si>
    <t>083-2021</t>
  </si>
  <si>
    <t>197-2021</t>
  </si>
  <si>
    <t>231-2021</t>
  </si>
  <si>
    <t>1. El avance del 89% se explica en el siguiente compromiso "Proyectos de inversión y/o procesos contractuales en los que se incluyan como beneficiarios a los cuidadores y las cuidadoras", aun que esta rendicion de cuentas es del año 2019, se indica en el detalle que la fecha de seguimiento se iniciara el Miercoles 30 de junio del 2021.</t>
  </si>
  <si>
    <t>Según evidencia aportada por la Alcaldia, se abrieron dos espacios virtuales para el desarrollo del Dialogo de doble via. La primera se realizo el 23 de marzo y la segunda el 25 de marzo.
Tambien se puede confirmar dicha informacion por medio del cronograma de la Alcaldia en el siuinte LINK - http://rafaeluribe.gov.co/calendario
Adicionalmente se anexa los links por los cuales se desarrollo la publicacion de los espacios virtuales: https://www.facebook.com/AlcaldiaLocalRafaelUribeUribe/photos/3577236512404153
https://www.facebook.com/AlcaldiaLocalRafaelUribeUribe/photos/3586577688136702</t>
  </si>
  <si>
    <t xml:space="preserve">
Se consultó en la Plataforma SECOP II Y SECOP I
En la documentacion que tiene que ver con las garantías y pólizas, hay diferentes contratos que no permiten descargar dichos documentos y otros donde aparecen docuemntos que no se relacionan.
Se deja comentarios en la MATRI DE SECOP para la verificaicon de los contratos a los cuales se les hace la anteriro observacion.</t>
  </si>
  <si>
    <t>No se han publicado Rendiciones de Cuentas Local correspondientes a la vigencia del año 2020.</t>
  </si>
  <si>
    <t>No se han publicado Rendiciones de Cuentas Local correspondientes a la vigencia de los años 2019 y 2020.</t>
  </si>
  <si>
    <t>FDLSF-CD-101-2020</t>
  </si>
  <si>
    <t>FDLSF-CD-162-2020</t>
  </si>
  <si>
    <t>FDLSF-CD-196-2020</t>
  </si>
  <si>
    <t>FDLSF-SAMC-001-2020</t>
  </si>
  <si>
    <t>FDLSF-LP-001-2020</t>
  </si>
  <si>
    <t>FDLSF-LP-002-2020</t>
  </si>
  <si>
    <t>FDLSF-SAMC-001-2021</t>
  </si>
  <si>
    <t>FDLSF-CD-003-2021</t>
  </si>
  <si>
    <t>FDLSF-CD-055-2021</t>
  </si>
  <si>
    <t>FDLSDF-MC-003-2021</t>
  </si>
  <si>
    <t>003/2020</t>
  </si>
  <si>
    <t>186/2020</t>
  </si>
  <si>
    <t>005/2020</t>
  </si>
  <si>
    <t>FDLSF-CPS-229/2020</t>
  </si>
  <si>
    <t>237/2020</t>
  </si>
  <si>
    <t>FDLSF-COP-237-2020</t>
  </si>
  <si>
    <t>FDLSF-CS-001-2021/FDLSF-CS-002-2021</t>
  </si>
  <si>
    <t>FDLSF-CPS-015-2021/CPS 053-2021/CPS 106-2021/CPS 107-2021</t>
  </si>
  <si>
    <t xml:space="preserve">FDLSF-CPS-083-2021/CPS 082-2021/CPS </t>
  </si>
  <si>
    <t>FDLSF-CPS-110-2021</t>
  </si>
  <si>
    <t>SECOP I - 08/07/2020</t>
  </si>
  <si>
    <t>SECOP I - 26/08/2020</t>
  </si>
  <si>
    <t>SECOP I - 24/09/2020</t>
  </si>
  <si>
    <t>SECOP II - 03/11/2020</t>
  </si>
  <si>
    <t>SECOP II -26/11/2020</t>
  </si>
  <si>
    <t>SECOP II - 28/11/2020</t>
  </si>
  <si>
    <t>SECOP II - 14/01/2021</t>
  </si>
  <si>
    <t>SECOP II - 12/02/2021</t>
  </si>
  <si>
    <t>SECOP II - 05/03/2021</t>
  </si>
  <si>
    <t>SECOP II - 07/04/2021</t>
  </si>
  <si>
    <t xml:space="preserve">SÍ </t>
  </si>
  <si>
    <t>FDLSUBA-CPS-168-2020</t>
  </si>
  <si>
    <t>FDLSUBA-CIA-433-2020</t>
  </si>
  <si>
    <t>FDLSUBA-CI-186-2020</t>
  </si>
  <si>
    <t>FDLSUBA-SASI-002-2020</t>
  </si>
  <si>
    <t>FDLSUBA-LP-002-2020</t>
  </si>
  <si>
    <t>FDLSUBA-SASI-006-2020</t>
  </si>
  <si>
    <t>FDLSUBA-CD-181-2021</t>
  </si>
  <si>
    <t>FDLSUBA-CPS-136-2021</t>
  </si>
  <si>
    <t>FDLSUBA-CPS-087-2021</t>
  </si>
  <si>
    <t>FDLSUBA-CD-007-2021</t>
  </si>
  <si>
    <t>CPS 168/2020</t>
  </si>
  <si>
    <t>433/2020</t>
  </si>
  <si>
    <t>002/2020</t>
  </si>
  <si>
    <t>437/2020</t>
  </si>
  <si>
    <t>484/2020</t>
  </si>
  <si>
    <t>480/2020</t>
  </si>
  <si>
    <t>FDLSUBA-181-2021</t>
  </si>
  <si>
    <t>FDLSUBA-136-2021</t>
  </si>
  <si>
    <t>FDLSUBACPS-087-2021</t>
  </si>
  <si>
    <t>FDLSUBACPS-007-2021</t>
  </si>
  <si>
    <t>SECOP I - 06/08/2020</t>
  </si>
  <si>
    <t>SECOP I - 23/11/2020</t>
  </si>
  <si>
    <t>SECOP I - 23/06/2020</t>
  </si>
  <si>
    <t>SECOP II - 20/10/2020</t>
  </si>
  <si>
    <t>SECOP II - 27/11/2020</t>
  </si>
  <si>
    <t>SECOP II - 04/12/2020</t>
  </si>
  <si>
    <t>SECOP II - 17/02/2021</t>
  </si>
  <si>
    <t>SECOP II - 05/02/2021</t>
  </si>
  <si>
    <t>SECOP II - 28/01/2021</t>
  </si>
  <si>
    <t>SECOP II - 21/01/2021</t>
  </si>
  <si>
    <t>SI</t>
  </si>
  <si>
    <t>Lina Hernández</t>
  </si>
  <si>
    <t xml:space="preserve">Al verificar la información que se encuentra publicada en las plataformas SECOP I y II se evidencia de manera general que no se publican los informes de actividades y las certificaciones de los supervisores de las ejecuciones contractuales de la muestra realizada. </t>
  </si>
  <si>
    <t>Se evidencian tres (03) invitaciones de convocatoria dirigida a la ciudadanía para participar en la Audiencia Pública de Rendición de Cuentas de la Alcaldía programada para el día 14 de abril del 2021 en la red social facebook (los días 13 de abril a las 12:00 y 21 de abril a las 16:15 y 16:16), sin embargo en la página web no se evidencia la publicación para la participación a la Audiencia. (Se presenta inconsistencia a la hora de aplicar la fórmula del indicador ya que no es claro bajo que ·# de invitaciones de convocatorias realizadas establecer si la Alcaldía está cumplimiendo o no con el avance del indicador).</t>
  </si>
  <si>
    <t>Se evidencian los espacios virtuales de convocatorias y participación en las redes sociales (facebook y youtube) de la Alcaldía Local de Santa Fé correspondientes a los diálogos ciudadanos y la audiencia pública de Rendición de Cuentas, sin embargo a partir de la evidencia soportada por la Alcaldía no es posible observar en la página web de la Alcaldía la publicación de los espacios virtuales de partipación.</t>
  </si>
  <si>
    <t>En la plataforma Colobrí se observan ocho (08) informes de seguimiento realizados a los compromisos del año 2017, para la los compromisos vigencia 2018 y 2019 no se observan informes de seguimiento. Por otra parte, la evidencia cargada para el punto No. 5 de la Alcaldía da cuenta del "Informe de Sistematización" más no del Informe de Compromisos adquiridos por la Alcaldía Local, sin embargo al revisar el documento soportado en la matriz en el ítem "comprimisos asumidos" la Alcaldía Local no asumió ningún compromiso.</t>
  </si>
  <si>
    <t>Se observa la realización de cinco (05) diálogos ciudadanos (infraestructura, adulto mayor, ambiente, cultura y seguridad), sin embargo el pantallazo del correo "soporte de la realización de diálogos ciudadanos 2021" enviado a la Veeduría Distrital por parte de la Alcaldía no tiene el radicado de ORFEO, no es claro evidenciar los informes de sistematización de los diálogos ciudadanos. (Se presenta inconsistencia a la hora de aplicar la fórmula del indicador ya que no es claro bajo que ·# de diálogos ciudadanos realizados establecer si la Alcaldía está cumplimiendo o no con el avance del indicador).</t>
  </si>
  <si>
    <t>Se observa el cronograma de actividades de participación ciudadana en el link de la página web: http://www.santafe.gov.co/milocalidad/rendicion-cuentas-2020).</t>
  </si>
  <si>
    <t>Se evidencia el Informe de gestión vigencia año 2020 publicado en la página web de la Alcaldía (http://www.santafe.gov.co/transparencia/planeacion/planes/informe-gestion-2020), y el correspondiente documento que da cuenta del Informe de gestión.</t>
  </si>
  <si>
    <t>La evidencia cargada por la Alcaldía Local no da cuenta al cronograma de actividades, se observa en la evidencia un pantallazo de la página web de la Alcaldía Local de Suba con título "Rendición de Cuentas 2020", por ende no es posible realizar la verificación del número de publicaciones realizadas de las actividades.</t>
  </si>
  <si>
    <t>Si bien la evidencia soportada por la Alcaldía Local da cuenta del Informe de Rendición de Cuentas vigencia 2020, sin embargo no se adjunta el link de la página web donde se pueda verificar la publicación del mismo.</t>
  </si>
  <si>
    <t xml:space="preserve">Según la evidencia aportada por la "RESULTADOS ENCUESTA DE SATISFACCIÓN DIÁLOGOS CIUDADANOS", se realizaron cuatro (04) encuestas a la ciudadanía, sin embargo no es posible observar el informe enviado a la Veeduría Distrital y la publciación del mismo en la página web de la Alcaldía Local. </t>
  </si>
  <si>
    <t>En la plataforma Colobrí se observan ocho (08) informes de seguimiento realizados a los compromisos del año 2017, para los compromisos vigencia 2018 no se observan informes de seguimiento.Por otra parte la Alcaldía Local de Suba no aportó la evidencia que se le solicitó</t>
  </si>
  <si>
    <t>La evidencia cargada por la Alcaldía Local no da cuenta de los espacios virtuales creados para la participación ciudadana, solo se observa en la evidencia un pantallazo de la página web de la Alcaldía Local de Suba con título "Rendición de Cuentas 2020", por ende no es posible realizar la verificación del número de espacios virtuales de participación.</t>
  </si>
  <si>
    <t>La evidencia cargada por la Alcaldía Local no da cuenta de las publicaciones en redes sociales y páginas web, solo se observa en la evidencia un pantallazo de la página web de la Alcaldía Local de Suba con título "Rendición de Cuentas 2020", por ende no es posible realizar la verificación del número de invitaciones de convocatorias a la ciudadanía para participar en la Audiencia Pública de Rendición de Cuentas.</t>
  </si>
  <si>
    <t xml:space="preserve">Para el seguimiento realizado en SECOP, se evidencio el cumplimiento del 25%  de la verificación de de públicación de información contractual. </t>
  </si>
  <si>
    <t>En las evidencias enviadas por la alcaldía solo se demuestra que se realizo un (1) espacio virtual de participación ciudadana, el cual se tiene el registro con el video públicado en la la página de facebook de la alcaldía</t>
  </si>
  <si>
    <t>En la plataforma colibrí se evidencia el cumplimiento total de todos los compromisos, pero en los documentos enviados por la alcaldía se presenta un archivo excel, con el registro de las personas que contribuyeron en la actividad de partipación ciudadana pero no se denota un seguimiento a las mismas.</t>
  </si>
  <si>
    <t xml:space="preserve">Para el I cuatrimestre solo evidencia la elaboración de dos (2) dialogos ciudadanos </t>
  </si>
  <si>
    <t>En las evidencias enviadas por la alcaldía en el cronograma de actividades en el mes de abril se hizo una (1) rendición de cuentas una(1) jornada de marcación de bicicletas  y dos (2) dialogos ciudadanos)</t>
  </si>
  <si>
    <t>En la página web de la alcaldía de Tunjuelito esta públicado el excel donde esta la vigencia de la planeación del plan de gestión para la vigencia del año 2020. Más no esta públicado el informe, aún así se registra en las evidencias que si cuentan con el.</t>
  </si>
  <si>
    <t xml:space="preserve">Para el seguimiento realizado en SECOP, se evidencio el cumplimiento del 24%  de la verificación de de públicación de información contractual. </t>
  </si>
  <si>
    <t xml:space="preserve">Se encuentra en la página web de la entidad </t>
  </si>
  <si>
    <t>Diecinueve (19) compromisos registrados uno ( 1) no se completa en su totalidad.</t>
  </si>
  <si>
    <t>No se evidencia la invitación a la ciudadanía a participar activamente en estos espacios, a pesar de que si se desarrolló el escenario de rendición de cuentas para el año 2020.</t>
  </si>
  <si>
    <t>Se evidencia que solo se cuenta con la aplicación de la encuesta a los ciudadanos, sin la sistematización correspondiente y el envío a la Veeduría Distrital.</t>
  </si>
  <si>
    <t>Hay un compromiso en la plataforma colibrí que no se cumplió al 100%, este es el de  "Convocar a la Secretaría Distrital de Seguridad, Convivencia y Justicia" y el de "Realizar el envío semanal a partir del mes de noviembre" En donde se programan fechas futuras de entregas de información, las cuales no son concretas para el año 2019."</t>
  </si>
  <si>
    <t>Se verifica la publicación http://www.usaquen.gov.co/eventos/rendicion-cuentas-2020</t>
  </si>
  <si>
    <t>El avance del 85% se explica por los procedimientos de "Convocar a la Secretaría Distrital de Seguridad, Convivencia y Justicia" y el de "Realizar el envío semanal a partir del mes de noviembre" En donde se programan fechas futuras de entregas de información, las cuales no son concretas para el año 2019.</t>
  </si>
  <si>
    <t>FDLUSA-CPS 118-2020</t>
  </si>
  <si>
    <t>FDLUSA-CI-141-2020</t>
  </si>
  <si>
    <t xml:space="preserve">	FDLUSA-CI-237-2020</t>
  </si>
  <si>
    <t>FDLUSA-LP-003-2020</t>
  </si>
  <si>
    <t>FDLUSA-SAMC-004-2020</t>
  </si>
  <si>
    <t>FDLUSA-SAMC-005-2020</t>
  </si>
  <si>
    <t>FDLUSA-CPS-150-2021</t>
  </si>
  <si>
    <t>FDLUSA-CPS-116-2021</t>
  </si>
  <si>
    <t>FDLUSA-CPS-096-2021</t>
  </si>
  <si>
    <t>FDLUSA-CPS-076-2021</t>
  </si>
  <si>
    <t>FDLUSA-CI-237-2020</t>
  </si>
  <si>
    <t>FDLUSA-SAMC-004-2021</t>
  </si>
  <si>
    <t>Secop I - 08-05-2020</t>
  </si>
  <si>
    <t>Secop I 01-07-2020</t>
  </si>
  <si>
    <t>Secop I 15-09-2020</t>
  </si>
  <si>
    <t>Secop II 03-11-2020</t>
  </si>
  <si>
    <t>Secop II - 02- 10-2020</t>
  </si>
  <si>
    <t>Secop II 07-10-2020</t>
  </si>
  <si>
    <t>Secop II 09-03-2021</t>
  </si>
  <si>
    <t>Secop II 26 -02-21</t>
  </si>
  <si>
    <t>Secop II 03-03-2021</t>
  </si>
  <si>
    <t>Secop II 18-02-2021</t>
  </si>
  <si>
    <t>FDLT-CPSUM-083-2020</t>
  </si>
  <si>
    <t>FDLT-CI-109-2020</t>
  </si>
  <si>
    <t>FDLT-CI-217-2020</t>
  </si>
  <si>
    <t>FDLT-SAMC-004-2020</t>
  </si>
  <si>
    <t>FDLT-SAMC-005-202</t>
  </si>
  <si>
    <t>FDLT-CPS-233-2020</t>
  </si>
  <si>
    <t>FDLT-CPS-113-2021</t>
  </si>
  <si>
    <t>FDLT-CPS-091-2021</t>
  </si>
  <si>
    <t>FDLT-CPS-058-2021</t>
  </si>
  <si>
    <t>FDLT-CPS-027-2021</t>
  </si>
  <si>
    <t>217-2020</t>
  </si>
  <si>
    <t>FDLT-SAMC-005-203</t>
  </si>
  <si>
    <t xml:space="preserve">	FDLT-CPS-091-2021</t>
  </si>
  <si>
    <t xml:space="preserve">Secop I-09 -05- 2020 </t>
  </si>
  <si>
    <t>Secop I-25-06- 2020</t>
  </si>
  <si>
    <t xml:space="preserve">Secop I- 11-09 - 2020 </t>
  </si>
  <si>
    <t>Secop II - 18-10-2020</t>
  </si>
  <si>
    <t>Secop II - 13-11-2020</t>
  </si>
  <si>
    <t>Secop II - 08-10-2020</t>
  </si>
  <si>
    <t>Secop II 29 - 03 - 2021</t>
  </si>
  <si>
    <t>Secop II 23-03-2021</t>
  </si>
  <si>
    <t xml:space="preserve">Secop II 17-02-2021 </t>
  </si>
  <si>
    <t>Secop II 7-02-2021</t>
  </si>
  <si>
    <t>Se verifica el cronograma de actividades de rendición de cuentas y participación ciudadana en la página web de la Alcaldia Local</t>
  </si>
  <si>
    <t xml:space="preserve"> - </t>
  </si>
  <si>
    <t>379-FDLU-2020</t>
  </si>
  <si>
    <t>CD-360-FDLU-2020</t>
  </si>
  <si>
    <t>CD-003-2020</t>
  </si>
  <si>
    <t>SAMC-026-FDLU-2020</t>
  </si>
  <si>
    <t>CIA-393-FDLU-2020</t>
  </si>
  <si>
    <t>CMA-024-FDLU-2020</t>
  </si>
  <si>
    <t>FDLUCD-238-2021</t>
  </si>
  <si>
    <t>FDLUCD-243-2021</t>
  </si>
  <si>
    <t>FDLUCD-228-2021</t>
  </si>
  <si>
    <t>FDLUCD-231-2021</t>
  </si>
  <si>
    <t>006-2020</t>
  </si>
  <si>
    <t>403-2020</t>
  </si>
  <si>
    <t>393-2020</t>
  </si>
  <si>
    <t>404-2020</t>
  </si>
  <si>
    <t>238-2021</t>
  </si>
  <si>
    <t>243-2021</t>
  </si>
  <si>
    <t>228-2021</t>
  </si>
  <si>
    <t>SECOP I 6/10/2020</t>
  </si>
  <si>
    <t>SECOP I 10/07/2020</t>
  </si>
  <si>
    <t>SECOP II 28/10/2020</t>
  </si>
  <si>
    <t xml:space="preserve">SECOP II </t>
  </si>
  <si>
    <t>SECOP II 23/11/2020</t>
  </si>
  <si>
    <t>SECOP II 22/04/2021</t>
  </si>
  <si>
    <t>SECOP II 27/04/2021</t>
  </si>
  <si>
    <t>SECOP II 14/04/2021</t>
  </si>
  <si>
    <t>SECOP II 16/04/2021</t>
  </si>
  <si>
    <t>Envia memorando indicando que el 27 de abril se realizaría la Audiencia Pública de Rendición de Cuentas (RdC)de la Gestión vigencia 2020, por tal motivo se socializará para el proximo cuatrimestre</t>
  </si>
  <si>
    <t>* Corresponde al promedio de avance esperado, con base en los subcomponentes del PAAC. Información tomada del PAAC versión 2, actualizada el 22 de abril de 2021.</t>
  </si>
  <si>
    <t>Matriz de seguimiento al PAAC - nivel central</t>
  </si>
  <si>
    <t>Realizar tres (3) monitoreos cuatrimestral de gestión de los mapas de riesgos de procesos y de corrupción de la entidad.</t>
  </si>
  <si>
    <t>Se verifica la realización un proceso de participación ciudadana durante el mes de enero de 2021, se puso a disposición la matriz de riesgos de corrupción para  comentarios o sugerencias por parte de la ciudadanía a través de la pagina web y redes sociales.   
No se recibieron observaciones al respecto. 
http://gaia.gobiernobogota.gov.co/noticias/aqu%C3%AD-est%C3%A1-el-plan-anticorrupci%C3%B3n-de-2021-de-la-secretar%C3%ADa-de-gobierno</t>
  </si>
  <si>
    <t>Se verifica la realización del III monitoreo de riesgos 2020 durante el mes de enero de la vigencia. 
http://www.gobiernobogota.gov.co/sites/gobiernobogota.gov.co/files/documentos/tabla_archivos/informe_monitoreo_de_riesgos_iii_cuatrimestre_2020_.pdf</t>
  </si>
  <si>
    <t>Se verifica la realización del seguimiento general a los planes formulados desde los distintos procesos con las alcaldìas locales; se verifica la realización de jornadas de trabajo, internas con el equipo de riesgos y los promotores de mejora.  
Adicionalmente se relacionan los riesgos de corrupción materializados en el informe de monitoreo de riesgos, documento publicado en la pàgina web y socializado a través de nota informativa.
http://www.gobiernobogota.gov.co/tabla_archivos/plan-anticorrupcion-y-atencion-al-ciudadano-2020#overlay-context=</t>
  </si>
  <si>
    <t>Archivo de gestión de la DGTH</t>
  </si>
  <si>
    <t>Se verifica, con base en los soportes presentados por la DGTH, la programación y ejecución de las siguientes actividades:
1. Acercamiento con los gestores de integridad para verificar voluntariedad en la postulación para formar parte de este equipo.
2. Aprobación Resolución 0246 del 24 de febrero de 2021 "Por la cual se actualiza el equipo de Gestores de Integridad de la Secretaría Distrital de Gobierno". 
3. Curso para Gestores de Integridad enviado por la Secretaría General de la Alcaldía Mayor de Bogotá, desde donde se hizo la selección de participantes teniendo en cuenta a los funcionarios que estaban pendientes de recibir esta formación y aquellos que son nuevos integrantes del equipo de gestores. 
4. Curso en ética y valores en alianza con el Concejo de Bogotá para los Gestores de Integridad que no fueron convocados por la Secretaría General de la Alcaldía Mayor de Bogotá."</t>
  </si>
  <si>
    <t>Se verifica que para el cuatrimestre se programó y realizó una jornada de trabajo, en el marco de las acvidades de gestión del Código de Integridad la Secretaría Distrital de Gobierno, la cual se llevó a cabo el día miércoles 28 de abril de 2021; con el propósito de socializar la Resolución 0246 de 2021 “Por la cual se actualiza el equipo de gestores de integridad de la SDG”, y para socializar le plan de trabajo a realizar durante la vigencia 2021.</t>
  </si>
  <si>
    <t>Se verifican como soporte las inscripciones de los participantes en el entrenamiento realizado a los gestores de integridad, en cumplimiento de lo establecido en el artículo 10 del Decreto 118 del 2018, pero no se aportó la programación de las actividades y las evidencias de su ejecución (presentaciones y evidencias de los encuentros presenciales o virtuales).</t>
  </si>
  <si>
    <t>Se verifica en el enlace: http://www.gobiernobogota.gov.co/transparencia/control/defensa-judicial/informes-defensa-judicial-11; la presentación y publicación del informe del primer trimestre de 2021, correspondiente a los medios de control  vigente (nulidades, nulidades de restablecimiento de derecho, reparaciones directas, acciones de tutela, acciones de cumplimiento, contractuales y laborales) en contra de la entidad.</t>
  </si>
  <si>
    <t>Se verifica en el enlace: http://www.gobiernobogota.gov.co/contenidos/104-esquema-publicacion-la-informacion
El esquema de publicación de la información para la SDG, actualizado al segundo semestre de 2020.</t>
  </si>
  <si>
    <t>El grupo de gestión documental no reportó información soporte del avance en la elaboración de los Instrumentos de Gestión de la información.</t>
  </si>
  <si>
    <t>Se verifica en el enlace: 
http://gaia.gobiernobogota.gov.co/noticias/amplia-tus-conocimientos-sobre-la-ley-de-transparencia
La nota publicitaria para la divulgación de la Ley de Transparencia y acceso a la información, Ley 1712 de 2014, al 100% de los servidores públicos y contratistas de la Entidad.</t>
  </si>
  <si>
    <t>Se verifica en los enlaces:
http://gaia.gobiernobogota.gov.co/noticias/consulta-los-datos-abiertos-de-la-secretar%C3%ADa-de-gobierno
http://www.gobiernobogota.gov.co/noticias/nivel-central/la-ciudadania-podra-consultar-los-datos-abiertos-la-secretaria-gobierno
Una campaña comunicativa para promover la utilización de datos abiertos de la entidad, que se encuentran en las página web datosabiertos.bogota.gov.co y www.datos.gov.co a través de campañas publicitarias dirigidas a los ciudadanos y servidores públicos de la entidad</t>
  </si>
  <si>
    <t>La Oficina de Servicio y Atención a la Ciudadanía no reportó los soportes documentales para realizar el seguimiento de avance en el porcentaje de acciones de racionalización de tipo tecnológico establecidas para los trámites priorizados.</t>
  </si>
  <si>
    <t>La Oficina de Servicio y Atención a la Ciudadanía no reportó los soportes documentales para realizar el seguimiento de avance en el seguimiento a los puntos de atención.</t>
  </si>
  <si>
    <t xml:space="preserve">La Oficina de Servicio y Atención a la Ciudadanía no reportó los soportes documentales para realizar el seguimiento de avance sobre el número de servidores públicos capacitados </t>
  </si>
  <si>
    <t>La Oficina de Servicio y Atención a la Ciudadanía no reportó los soportes documentales para realizar el seguimiento de avance en lo relacionado con la mejora en la Percepción Ciudadana</t>
  </si>
  <si>
    <t>Se verifica en los enlaces:
http://www.gobiernobogota.gov.co/transparencia/organizacion/mision-y-vision
http://www.gobiernobogota.gov.co/transparencia/organizacion/funciones-y-deberes
La publicación en la página web de la Secretaría Distrital de Gobierno la traducción de la misión, visión, objetivo general y estratégicos, funciones, deberes de la entidad.a la lengua nasa yuwe</t>
  </si>
  <si>
    <t>La Subsecretaría de Gestión Institucional no aportó los soportes documentales que pemitieran realizar el seguimiento de las actividades relacionadas con la estrategía de rendición de cuentas a realizarse en la vigencia 2021.</t>
  </si>
  <si>
    <t>Matriz de seguimiento al PAAC - consolidado nivel central y local</t>
  </si>
  <si>
    <t>Realizar dos(2) socializaciones de los resultados de la gestión de riesgos en el Comité Institucional de Coordinación de Control Interno</t>
  </si>
  <si>
    <t>Realizar dos (2) socializaciones de la política y del manual de gestión de riesgos de la entidad, a través de piezas gráficas.</t>
  </si>
  <si>
    <r>
      <t xml:space="preserve">Realizar </t>
    </r>
    <r>
      <rPr>
        <sz val="10"/>
        <color theme="5" tint="-0.249977111117893"/>
        <rFont val="Calibri Light"/>
        <family val="2"/>
        <scheme val="major"/>
      </rPr>
      <t>dos (2)</t>
    </r>
    <r>
      <rPr>
        <sz val="10"/>
        <color theme="1"/>
        <rFont val="Calibri Light"/>
        <family val="2"/>
        <scheme val="major"/>
      </rPr>
      <t xml:space="preserve"> seguimientos a los conflictos de intereses generados en la entidad</t>
    </r>
  </si>
  <si>
    <t>Publicar tres (3) veces las actividades que se tengan programadas a realizar trimestralmente para conocimiento del ciudadano - AL</t>
  </si>
  <si>
    <t>Santafe</t>
  </si>
  <si>
    <t xml:space="preserve">Presentar y publicar en la página web de la entidad de manera trimestral informe de los medios de control  vigente (nulidades, nulidades de restablecimiento de derecho, reparaciones directas, acciones de tutela, acciones de cumplimiento, </t>
  </si>
  <si>
    <t xml:space="preserve">Realizar dos (2) capacitaciones a los referentes documentales del nivel central y del archivo central, en el  Procedimiento para Consulta, Préstamo y Devolución de Documentos y el diligenciamiento del Formato Control Consulta </t>
  </si>
  <si>
    <t>Realizar tres (3) seguimientos a los Puntos de Atención a la Ciudadanía de las alcaldías locales, para la verificación del cumplimiento de los criterios del formato "Monitoreo a la calidad del servicio - Alcaldías locales".</t>
  </si>
  <si>
    <t>Realizar seguimiento al 100% de los compromisos y/o requerimientos presentados en actividades de participación ciudadana o RC, en la plataforma COLIBRI para garantizar el derecho a la participación ciudadana, en la SDG</t>
  </si>
  <si>
    <t>Alcaldía Local</t>
  </si>
  <si>
    <t>Etiquetas de fila</t>
  </si>
  <si>
    <t>Total general</t>
  </si>
  <si>
    <t>Avance del cuatrimestre</t>
  </si>
  <si>
    <t>Procesos de participación ciudadana en la actualización de la matriz de riesgos de corrupción</t>
  </si>
  <si>
    <t>Promedio de AVANCE ESPERADO</t>
  </si>
  <si>
    <t>Promedio de AVANCE OBSERVADO</t>
  </si>
  <si>
    <t>AVANCE PROMEDIO A ABRIL 2021 - POR DEPENDENCIAS</t>
  </si>
  <si>
    <t>El seguimiento no fue presentado por la Dirección de Tecnologías de la Información, se verifica que el ORFEO  20211500148353 (09-04-2021) no fue tramitado internamente, sino que fue borrado desde la Subsecretaría de Gestión Institucional</t>
  </si>
  <si>
    <t>El seguimiento no fue presentado por la Oficina de Servicio al Ciudadano, se verifica que el ORFEO 20211500148353 (09-04-2021) no fue tramitado internamente, sino que fue borrado desde la Subsecretaría de Gestión Institucional</t>
  </si>
  <si>
    <t>El primer seguimiento cuatrimestral del 2021, respecto  de la gestión de los mapas de riesgos de procesos de la entidad, se ha adelantado a través de las auditorías realizadas a la fecha, teniendo en cuenta que, estos ejercicios se ejecutan con enfoque en los riesgos, los informes pueden verificarse en el siguiente enlace:
El primer seguimiento cuatrimestral de gestión de los mapas de riesgos de corrupción de la entidad se presenta complementariamente a este seguimiento de actividades PAAC.</t>
  </si>
  <si>
    <t>* Corresponde al promedio de avance esperado, con base en los subcomponentes del PAAC, por dependencia. Información tomada del PAAC versión 2, actualizada el 22 de abril de 2021.
Nota: El avance esperado y observado a abril se calculó con base en el promedio simple del total de actividades a cargo de cada unidad evaluada, el cual se puede observar en el anexo 1. En el cual hay hojas por cada dependencia observada en este cuadro.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</si>
</sst>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43" formatCode="_-* #,##0.00_-;\-* #,##0.00_-;_-* &quot;-&quot;??_-;_-@_-"/>
    <numFmt numFmtId="164" formatCode="_-* #,##0_-;\-* #,##0_-;_-* &quot;-&quot;??_-;_-@_-"/>
    <numFmt numFmtId="165" formatCode="0.000"/>
    <numFmt numFmtId="166" formatCode="0.0%"/>
    <numFmt numFmtId="167" formatCode="0.000%"/>
  </numFmts>
  <fonts count="62" x14ac:knownFonts="1">
    <font>
      <sz val="11"/>
      <color theme="1"/>
      <name val="Calibri"/>
      <family val="2"/>
      <scheme val="minor"/>
    </font>
    <font>
      <b/>
      <sz val="10"/>
      <color theme="1"/>
      <name val="Calibri Light"/>
      <family val="2"/>
      <scheme val="major"/>
    </font>
    <font>
      <sz val="10"/>
      <color theme="1"/>
      <name val="Calibri Light"/>
      <family val="2"/>
      <scheme val="major"/>
    </font>
    <font>
      <b/>
      <sz val="10"/>
      <color rgb="FF0070C0"/>
      <name val="Calibri Light"/>
      <family val="2"/>
      <scheme val="major"/>
    </font>
    <font>
      <b/>
      <sz val="10"/>
      <color theme="4" tint="-0.499984740745262"/>
      <name val="Calibri Light"/>
      <family val="2"/>
      <scheme val="major"/>
    </font>
    <font>
      <sz val="11"/>
      <color theme="1"/>
      <name val="Calibri"/>
      <family val="2"/>
      <scheme val="minor"/>
    </font>
    <font>
      <b/>
      <sz val="16"/>
      <color rgb="FFC00000"/>
      <name val="Aharoni"/>
      <charset val="177"/>
    </font>
    <font>
      <sz val="10"/>
      <name val="Calibri Light"/>
      <family val="2"/>
      <scheme val="major"/>
    </font>
    <font>
      <sz val="10"/>
      <color rgb="FF000000"/>
      <name val="Calibri Light"/>
      <family val="2"/>
      <scheme val="major"/>
    </font>
    <font>
      <b/>
      <sz val="8"/>
      <color theme="1"/>
      <name val="Calibri Light"/>
      <family val="2"/>
      <scheme val="major"/>
    </font>
    <font>
      <sz val="10"/>
      <color rgb="FF000000"/>
      <name val="Calibri Light"/>
      <family val="2"/>
    </font>
    <font>
      <sz val="10"/>
      <name val="Calibri Light"/>
      <family val="2"/>
    </font>
    <font>
      <sz val="11"/>
      <color rgb="FF9C5700"/>
      <name val="Calibri"/>
      <family val="2"/>
      <scheme val="minor"/>
    </font>
    <font>
      <sz val="8"/>
      <name val="Calibri"/>
      <family val="2"/>
      <scheme val="minor"/>
    </font>
    <font>
      <b/>
      <sz val="12"/>
      <color indexed="9"/>
      <name val="Calibri Light"/>
      <family val="2"/>
      <scheme val="major"/>
    </font>
    <font>
      <sz val="12"/>
      <name val="Calibri Light"/>
      <family val="2"/>
      <scheme val="major"/>
    </font>
    <font>
      <sz val="12"/>
      <color theme="1"/>
      <name val="Calibri Light"/>
      <family val="2"/>
      <scheme val="major"/>
    </font>
    <font>
      <b/>
      <sz val="12"/>
      <color theme="1"/>
      <name val="Calibri Light"/>
      <family val="2"/>
      <scheme val="major"/>
    </font>
    <font>
      <sz val="12"/>
      <color rgb="FF9C5700"/>
      <name val="Calibri Light"/>
      <family val="2"/>
      <scheme val="major"/>
    </font>
    <font>
      <b/>
      <sz val="10"/>
      <name val="Calibri Light"/>
      <family val="2"/>
      <scheme val="major"/>
    </font>
    <font>
      <b/>
      <sz val="10"/>
      <color theme="5" tint="-0.249977111117893"/>
      <name val="Calibri Light"/>
      <family val="2"/>
      <scheme val="major"/>
    </font>
    <font>
      <sz val="11"/>
      <color theme="1"/>
      <name val="Calibri Light"/>
      <family val="2"/>
      <scheme val="major"/>
    </font>
    <font>
      <b/>
      <sz val="12"/>
      <color theme="8" tint="-0.249977111117893"/>
      <name val="Arial Black"/>
      <family val="2"/>
    </font>
    <font>
      <b/>
      <sz val="10"/>
      <color theme="8" tint="-0.499984740745262"/>
      <name val="Calibri Light"/>
      <family val="2"/>
      <scheme val="major"/>
    </font>
    <font>
      <sz val="8"/>
      <color theme="5" tint="-0.249977111117893"/>
      <name val="Arial Black"/>
      <family val="2"/>
    </font>
    <font>
      <sz val="8"/>
      <color theme="9" tint="-0.499984740745262"/>
      <name val="Arial Black"/>
      <family val="2"/>
    </font>
    <font>
      <sz val="8"/>
      <color rgb="FFC00000"/>
      <name val="Arial Black"/>
      <family val="2"/>
    </font>
    <font>
      <sz val="8"/>
      <color rgb="FFFF0000"/>
      <name val="Arial Black"/>
      <family val="2"/>
    </font>
    <font>
      <sz val="10"/>
      <name val="Arial"/>
      <family val="2"/>
    </font>
    <font>
      <b/>
      <sz val="10"/>
      <name val="Arial"/>
      <family val="2"/>
    </font>
    <font>
      <sz val="10"/>
      <name val="Calibri"/>
      <family val="2"/>
      <scheme val="minor"/>
    </font>
    <font>
      <b/>
      <sz val="10"/>
      <name val="Calibri"/>
      <family val="2"/>
      <scheme val="minor"/>
    </font>
    <font>
      <b/>
      <sz val="9"/>
      <color indexed="81"/>
      <name val="Tahoma"/>
      <family val="2"/>
    </font>
    <font>
      <sz val="9"/>
      <color indexed="81"/>
      <name val="Tahoma"/>
      <family val="2"/>
    </font>
    <font>
      <b/>
      <sz val="10"/>
      <color theme="9" tint="-0.499984740745262"/>
      <name val="Calibri"/>
      <family val="2"/>
      <scheme val="minor"/>
    </font>
    <font>
      <b/>
      <sz val="10"/>
      <color theme="0" tint="-0.14999847407452621"/>
      <name val="Calibri"/>
      <family val="2"/>
      <scheme val="minor"/>
    </font>
    <font>
      <b/>
      <sz val="12"/>
      <name val="Arial"/>
      <family val="2"/>
    </font>
    <font>
      <b/>
      <sz val="10"/>
      <color theme="2" tint="-0.499984740745262"/>
      <name val="Arial"/>
      <family val="2"/>
    </font>
    <font>
      <b/>
      <sz val="10"/>
      <color theme="5" tint="-0.249977111117893"/>
      <name val="Arial"/>
      <family val="2"/>
    </font>
    <font>
      <b/>
      <sz val="11"/>
      <color theme="8" tint="-0.249977111117893"/>
      <name val="Arial Black"/>
      <family val="2"/>
    </font>
    <font>
      <sz val="9"/>
      <color theme="1"/>
      <name val="Calibri Light"/>
      <family val="2"/>
      <scheme val="major"/>
    </font>
    <font>
      <b/>
      <sz val="9"/>
      <color theme="5" tint="-0.249977111117893"/>
      <name val="Calibri Light"/>
      <family val="2"/>
      <scheme val="major"/>
    </font>
    <font>
      <b/>
      <sz val="10"/>
      <color theme="0"/>
      <name val="Calibri Light"/>
      <family val="2"/>
      <scheme val="major"/>
    </font>
    <font>
      <b/>
      <sz val="11"/>
      <color theme="1"/>
      <name val="Calibri"/>
      <family val="2"/>
      <scheme val="minor"/>
    </font>
    <font>
      <b/>
      <sz val="9"/>
      <color theme="1" tint="0.34998626667073579"/>
      <name val="Calibri Light"/>
      <family val="2"/>
      <scheme val="major"/>
    </font>
    <font>
      <b/>
      <sz val="11"/>
      <color theme="1" tint="0.249977111117893"/>
      <name val="Calibri"/>
      <family val="2"/>
      <scheme val="minor"/>
    </font>
    <font>
      <b/>
      <sz val="11"/>
      <color theme="1" tint="0.249977111117893"/>
      <name val="Calibri Light"/>
      <family val="2"/>
      <scheme val="major"/>
    </font>
    <font>
      <u/>
      <sz val="11"/>
      <color theme="10"/>
      <name val="Calibri"/>
      <family val="2"/>
      <scheme val="minor"/>
    </font>
    <font>
      <b/>
      <u/>
      <sz val="9"/>
      <color theme="8" tint="-0.249977111117893"/>
      <name val="Calibri Light"/>
      <family val="2"/>
      <scheme val="major"/>
    </font>
    <font>
      <b/>
      <sz val="11"/>
      <color theme="2" tint="-0.499984740745262"/>
      <name val="Calibri"/>
      <family val="2"/>
      <scheme val="minor"/>
    </font>
    <font>
      <b/>
      <sz val="11"/>
      <color theme="9" tint="-0.499984740745262"/>
      <name val="Calibri"/>
      <family val="2"/>
      <scheme val="minor"/>
    </font>
    <font>
      <sz val="9"/>
      <name val="Calibri Light"/>
      <family val="2"/>
      <scheme val="major"/>
    </font>
    <font>
      <sz val="9"/>
      <name val="Calibri"/>
      <family val="2"/>
      <scheme val="minor"/>
    </font>
    <font>
      <u/>
      <sz val="9"/>
      <name val="Calibri"/>
      <family val="2"/>
      <scheme val="minor"/>
    </font>
    <font>
      <b/>
      <sz val="12"/>
      <color theme="5" tint="-0.249977111117893"/>
      <name val="Calibri Light"/>
      <family val="2"/>
      <scheme val="major"/>
    </font>
    <font>
      <b/>
      <sz val="11"/>
      <color theme="9" tint="-0.499984740745262"/>
      <name val="Calibri Light"/>
      <family val="2"/>
      <scheme val="major"/>
    </font>
    <font>
      <sz val="8"/>
      <color theme="9" tint="-0.499984740745262"/>
      <name val="Calibri"/>
      <family val="2"/>
      <scheme val="minor"/>
    </font>
    <font>
      <sz val="9"/>
      <name val="Arial"/>
      <family val="2"/>
    </font>
    <font>
      <b/>
      <sz val="9"/>
      <name val="Arial"/>
      <family val="2"/>
    </font>
    <font>
      <b/>
      <sz val="16"/>
      <color rgb="FFC00000"/>
      <name val="Aharoni"/>
    </font>
    <font>
      <sz val="10"/>
      <color theme="5" tint="-0.249977111117893"/>
      <name val="Calibri Light"/>
      <family val="2"/>
      <scheme val="major"/>
    </font>
    <font>
      <b/>
      <sz val="10"/>
      <color rgb="FF000000"/>
      <name val="Calibri Light"/>
      <family val="2"/>
      <scheme val="major"/>
    </font>
  </fonts>
  <fills count="3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00B050"/>
        <bgColor indexed="64"/>
      </patternFill>
    </fill>
    <fill>
      <patternFill patternType="solid">
        <fgColor rgb="FFFABF8F"/>
        <bgColor indexed="64"/>
      </patternFill>
    </fill>
    <fill>
      <patternFill patternType="solid">
        <fgColor rgb="FFFFFF00"/>
        <bgColor indexed="64"/>
      </patternFill>
    </fill>
    <fill>
      <patternFill patternType="solid">
        <fgColor rgb="FFC4D79B"/>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21"/>
      </patternFill>
    </fill>
    <fill>
      <patternFill patternType="solid">
        <fgColor rgb="FFFFFFFF"/>
        <bgColor rgb="FF000000"/>
      </patternFill>
    </fill>
    <fill>
      <patternFill patternType="solid">
        <fgColor theme="0"/>
        <bgColor rgb="FF000000"/>
      </patternFill>
    </fill>
    <fill>
      <patternFill patternType="solid">
        <fgColor rgb="FFFFEB9C"/>
      </patternFill>
    </fill>
    <fill>
      <patternFill patternType="solid">
        <fgColor theme="4" tint="-0.249977111117893"/>
        <bgColor indexed="21"/>
      </patternFill>
    </fill>
    <fill>
      <patternFill patternType="solid">
        <fgColor rgb="FF33CC33"/>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7" tint="0.59999389629810485"/>
        <bgColor rgb="FF000000"/>
      </patternFill>
    </fill>
  </fills>
  <borders count="62">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0"/>
      </left>
      <right/>
      <top style="thin">
        <color theme="0"/>
      </top>
      <bottom style="thin">
        <color theme="0"/>
      </bottom>
      <diagonal/>
    </border>
    <border>
      <left/>
      <right style="thin">
        <color indexed="64"/>
      </right>
      <top style="thin">
        <color indexed="64"/>
      </top>
      <bottom style="thin">
        <color indexed="64"/>
      </bottom>
      <diagonal/>
    </border>
    <border>
      <left style="thin">
        <color theme="0"/>
      </left>
      <right style="thin">
        <color theme="0"/>
      </right>
      <top/>
      <bottom style="thin">
        <color theme="0"/>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7"/>
      </left>
      <right style="thin">
        <color theme="7"/>
      </right>
      <top style="thin">
        <color theme="7"/>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7" tint="0.39997558519241921"/>
      </left>
      <right style="thin">
        <color theme="7" tint="0.39997558519241921"/>
      </right>
      <top style="thin">
        <color theme="7" tint="0.39997558519241921"/>
      </top>
      <bottom style="thin">
        <color theme="7" tint="0.39997558519241921"/>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top style="thin">
        <color theme="3" tint="-0.249977111117893"/>
      </top>
      <bottom style="thin">
        <color theme="3" tint="-0.249977111117893"/>
      </bottom>
      <diagonal/>
    </border>
    <border>
      <left/>
      <right/>
      <top style="thin">
        <color theme="3" tint="-0.249977111117893"/>
      </top>
      <bottom style="thin">
        <color theme="3" tint="-0.249977111117893"/>
      </bottom>
      <diagonal/>
    </border>
    <border>
      <left/>
      <right style="thin">
        <color theme="3" tint="-0.249977111117893"/>
      </right>
      <top style="thin">
        <color theme="3" tint="-0.249977111117893"/>
      </top>
      <bottom style="thin">
        <color theme="3" tint="-0.249977111117893"/>
      </bottom>
      <diagonal/>
    </border>
    <border>
      <left style="thin">
        <color rgb="FFFFFF00"/>
      </left>
      <right style="thin">
        <color rgb="FFFFFF00"/>
      </right>
      <top style="thin">
        <color rgb="FFFFFF00"/>
      </top>
      <bottom style="thin">
        <color rgb="FFFFFF00"/>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right/>
      <top style="thin">
        <color rgb="FFFFFF00"/>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FFFF00"/>
      </left>
      <right style="thin">
        <color theme="7"/>
      </right>
      <top style="thin">
        <color rgb="FFFFFF00"/>
      </top>
      <bottom style="thin">
        <color rgb="FFFFFF00"/>
      </bottom>
      <diagonal/>
    </border>
    <border>
      <left style="thin">
        <color theme="7"/>
      </left>
      <right style="thin">
        <color theme="7"/>
      </right>
      <top style="thin">
        <color rgb="FFFFFF00"/>
      </top>
      <bottom style="thin">
        <color rgb="FFFFFF00"/>
      </bottom>
      <diagonal/>
    </border>
    <border>
      <left style="thin">
        <color indexed="64"/>
      </left>
      <right style="thin">
        <color indexed="64"/>
      </right>
      <top style="medium">
        <color indexed="64"/>
      </top>
      <bottom/>
      <diagonal/>
    </border>
    <border>
      <left style="thin">
        <color rgb="FFFFFF00"/>
      </left>
      <right/>
      <top/>
      <bottom/>
      <diagonal/>
    </border>
  </borders>
  <cellStyleXfs count="8">
    <xf numFmtId="0" fontId="0" fillId="0" borderId="0"/>
    <xf numFmtId="41" fontId="5" fillId="0" borderId="0" applyFont="0" applyFill="0" applyBorder="0" applyAlignment="0" applyProtection="0"/>
    <xf numFmtId="0" fontId="12" fillId="14" borderId="0" applyNumberFormat="0" applyBorder="0" applyAlignment="0" applyProtection="0"/>
    <xf numFmtId="9" fontId="5" fillId="0" borderId="0" applyFont="0" applyFill="0" applyBorder="0" applyAlignment="0" applyProtection="0"/>
    <xf numFmtId="0" fontId="28" fillId="0" borderId="0"/>
    <xf numFmtId="9" fontId="28" fillId="0" borderId="0" applyFont="0" applyFill="0" applyBorder="0" applyAlignment="0" applyProtection="0"/>
    <xf numFmtId="43" fontId="5" fillId="0" borderId="0" applyFont="0" applyFill="0" applyBorder="0" applyAlignment="0" applyProtection="0"/>
    <xf numFmtId="0" fontId="47" fillId="0" borderId="0" applyNumberFormat="0" applyFill="0" applyBorder="0" applyAlignment="0" applyProtection="0"/>
  </cellStyleXfs>
  <cellXfs count="573">
    <xf numFmtId="0" fontId="0" fillId="0" borderId="0" xfId="0"/>
    <xf numFmtId="0" fontId="2" fillId="2" borderId="0" xfId="0" applyFont="1" applyFill="1"/>
    <xf numFmtId="0" fontId="2" fillId="0" borderId="8"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1" fillId="0" borderId="14" xfId="0" applyFont="1" applyBorder="1" applyAlignment="1">
      <alignment vertical="center"/>
    </xf>
    <xf numFmtId="0" fontId="1" fillId="5" borderId="13"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15" xfId="0" applyFont="1" applyFill="1" applyBorder="1" applyAlignment="1">
      <alignment horizontal="center" vertical="center" wrapText="1"/>
    </xf>
    <xf numFmtId="0" fontId="1" fillId="8" borderId="13" xfId="0" applyFont="1" applyFill="1" applyBorder="1" applyAlignment="1">
      <alignment horizontal="center" vertical="center" wrapText="1"/>
    </xf>
    <xf numFmtId="0" fontId="1" fillId="8"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2" fillId="0" borderId="14" xfId="0" applyFont="1" applyBorder="1" applyAlignment="1">
      <alignment horizontal="left" vertical="center" wrapText="1"/>
    </xf>
    <xf numFmtId="0" fontId="2" fillId="0" borderId="14" xfId="0" applyFont="1" applyBorder="1" applyAlignment="1">
      <alignment horizontal="left" vertical="center"/>
    </xf>
    <xf numFmtId="0" fontId="2" fillId="0" borderId="14" xfId="0" applyFont="1" applyBorder="1" applyAlignment="1">
      <alignment horizontal="center"/>
    </xf>
    <xf numFmtId="0" fontId="2" fillId="0" borderId="13" xfId="0" applyFont="1" applyBorder="1" applyAlignment="1">
      <alignment horizontal="center"/>
    </xf>
    <xf numFmtId="0" fontId="2" fillId="0" borderId="15" xfId="0" applyFont="1" applyBorder="1" applyAlignment="1">
      <alignment horizontal="center"/>
    </xf>
    <xf numFmtId="0" fontId="2" fillId="0" borderId="8" xfId="0" applyFont="1" applyBorder="1" applyAlignment="1">
      <alignment horizontal="center"/>
    </xf>
    <xf numFmtId="0" fontId="2" fillId="0" borderId="14" xfId="0" applyFont="1" applyBorder="1"/>
    <xf numFmtId="0" fontId="2" fillId="0" borderId="15" xfId="0" applyFont="1" applyBorder="1"/>
    <xf numFmtId="0" fontId="2" fillId="0" borderId="13" xfId="0" applyFont="1" applyBorder="1"/>
    <xf numFmtId="0" fontId="2" fillId="0" borderId="8" xfId="0" applyFont="1" applyBorder="1"/>
    <xf numFmtId="0" fontId="2" fillId="0" borderId="9" xfId="0" applyFont="1" applyBorder="1"/>
    <xf numFmtId="0" fontId="2" fillId="0" borderId="16" xfId="0" applyFont="1" applyBorder="1"/>
    <xf numFmtId="0" fontId="2" fillId="0" borderId="18" xfId="0" applyFont="1" applyBorder="1"/>
    <xf numFmtId="0" fontId="3" fillId="9" borderId="8" xfId="0" applyFont="1" applyFill="1" applyBorder="1" applyAlignment="1">
      <alignment wrapText="1"/>
    </xf>
    <xf numFmtId="0" fontId="2" fillId="0" borderId="17" xfId="0" applyFont="1" applyBorder="1" applyAlignment="1">
      <alignment horizontal="center"/>
    </xf>
    <xf numFmtId="0" fontId="2" fillId="0" borderId="0" xfId="0" applyFont="1"/>
    <xf numFmtId="0" fontId="2" fillId="2" borderId="14" xfId="0" applyFont="1" applyFill="1" applyBorder="1" applyAlignment="1">
      <alignment horizontal="left" vertical="center" wrapText="1"/>
    </xf>
    <xf numFmtId="0" fontId="7" fillId="0" borderId="14" xfId="0" applyFont="1" applyBorder="1" applyAlignment="1">
      <alignment horizontal="left" vertical="center" wrapText="1"/>
    </xf>
    <xf numFmtId="0" fontId="7" fillId="2" borderId="14" xfId="0" applyFont="1" applyFill="1" applyBorder="1" applyAlignment="1">
      <alignment horizontal="left" vertical="center" wrapText="1"/>
    </xf>
    <xf numFmtId="0" fontId="1" fillId="5" borderId="17" xfId="0" applyFont="1" applyFill="1" applyBorder="1" applyAlignment="1">
      <alignment horizontal="center" vertical="center" wrapText="1"/>
    </xf>
    <xf numFmtId="0" fontId="8" fillId="0" borderId="14" xfId="0" applyFont="1" applyBorder="1" applyAlignment="1">
      <alignment horizontal="left" vertical="center" wrapText="1"/>
    </xf>
    <xf numFmtId="0" fontId="8" fillId="12" borderId="14" xfId="0" applyFont="1" applyFill="1" applyBorder="1" applyAlignment="1">
      <alignment horizontal="left" vertical="center" wrapText="1"/>
    </xf>
    <xf numFmtId="0" fontId="7" fillId="12" borderId="14" xfId="0" applyFont="1" applyFill="1" applyBorder="1" applyAlignment="1">
      <alignment horizontal="left" vertical="center" wrapText="1"/>
    </xf>
    <xf numFmtId="0" fontId="1" fillId="3" borderId="14" xfId="0" applyFont="1" applyFill="1" applyBorder="1" applyAlignment="1">
      <alignment horizontal="left" vertical="center" wrapText="1"/>
    </xf>
    <xf numFmtId="0" fontId="1" fillId="4" borderId="14" xfId="0" applyFont="1" applyFill="1" applyBorder="1" applyAlignment="1">
      <alignment horizontal="left" vertical="center" wrapText="1"/>
    </xf>
    <xf numFmtId="9" fontId="2" fillId="2" borderId="14" xfId="0" applyNumberFormat="1" applyFont="1" applyFill="1" applyBorder="1" applyAlignment="1">
      <alignment horizontal="left" vertical="center" wrapText="1"/>
    </xf>
    <xf numFmtId="9" fontId="2" fillId="0" borderId="14" xfId="0" applyNumberFormat="1" applyFont="1" applyBorder="1" applyAlignment="1">
      <alignment horizontal="left" vertical="center" wrapText="1"/>
    </xf>
    <xf numFmtId="9" fontId="7" fillId="0" borderId="14" xfId="0" applyNumberFormat="1" applyFont="1" applyBorder="1" applyAlignment="1">
      <alignment horizontal="left" vertical="center" wrapText="1"/>
    </xf>
    <xf numFmtId="0" fontId="7" fillId="11" borderId="14" xfId="0" applyFont="1" applyFill="1" applyBorder="1" applyAlignment="1">
      <alignment horizontal="left" vertical="center" wrapText="1"/>
    </xf>
    <xf numFmtId="9" fontId="8" fillId="0" borderId="14" xfId="0" applyNumberFormat="1" applyFont="1" applyBorder="1" applyAlignment="1">
      <alignment horizontal="left" vertical="center" wrapText="1"/>
    </xf>
    <xf numFmtId="0" fontId="2" fillId="0" borderId="17" xfId="0" applyFont="1" applyBorder="1"/>
    <xf numFmtId="0" fontId="2" fillId="0" borderId="0" xfId="0" applyFont="1" applyBorder="1" applyAlignment="1">
      <alignment horizontal="center"/>
    </xf>
    <xf numFmtId="0" fontId="2" fillId="0" borderId="0" xfId="0" applyFont="1" applyBorder="1"/>
    <xf numFmtId="0" fontId="4" fillId="10" borderId="0" xfId="0" applyFont="1" applyFill="1" applyBorder="1" applyAlignment="1">
      <alignment wrapText="1"/>
    </xf>
    <xf numFmtId="0" fontId="9" fillId="3" borderId="14" xfId="0" applyFont="1" applyFill="1" applyBorder="1" applyAlignment="1">
      <alignment horizontal="left" vertical="center" wrapText="1"/>
    </xf>
    <xf numFmtId="0" fontId="8" fillId="13" borderId="14" xfId="0" applyFont="1" applyFill="1" applyBorder="1" applyAlignment="1">
      <alignment horizontal="left" vertical="center" wrapText="1"/>
    </xf>
    <xf numFmtId="1" fontId="8" fillId="0" borderId="14" xfId="0" applyNumberFormat="1" applyFont="1" applyBorder="1" applyAlignment="1">
      <alignment horizontal="left" vertical="center" wrapText="1"/>
    </xf>
    <xf numFmtId="41" fontId="8" fillId="0" borderId="14" xfId="1" applyFont="1" applyBorder="1" applyAlignment="1">
      <alignment horizontal="left" vertical="center" wrapText="1"/>
    </xf>
    <xf numFmtId="9" fontId="8" fillId="13" borderId="14" xfId="0" applyNumberFormat="1" applyFont="1" applyFill="1" applyBorder="1" applyAlignment="1">
      <alignment horizontal="left" vertical="center" wrapText="1"/>
    </xf>
    <xf numFmtId="9" fontId="7" fillId="2" borderId="14" xfId="0" applyNumberFormat="1" applyFont="1" applyFill="1" applyBorder="1" applyAlignment="1">
      <alignment horizontal="left" vertical="center" wrapText="1"/>
    </xf>
    <xf numFmtId="0" fontId="2" fillId="0" borderId="14" xfId="0" applyFont="1" applyBorder="1" applyAlignment="1">
      <alignment wrapText="1"/>
    </xf>
    <xf numFmtId="0" fontId="2" fillId="2" borderId="14" xfId="0" applyFont="1" applyFill="1" applyBorder="1"/>
    <xf numFmtId="0" fontId="2" fillId="0" borderId="14" xfId="0" applyFont="1" applyBorder="1" applyAlignment="1">
      <alignment horizontal="center" wrapText="1"/>
    </xf>
    <xf numFmtId="0" fontId="8" fillId="2" borderId="14" xfId="0" applyFont="1" applyFill="1" applyBorder="1" applyAlignment="1">
      <alignment horizontal="left" vertical="center" wrapText="1"/>
    </xf>
    <xf numFmtId="41" fontId="8" fillId="2" borderId="14" xfId="1" applyFont="1" applyFill="1" applyBorder="1" applyAlignment="1">
      <alignment horizontal="left" vertical="center" wrapText="1"/>
    </xf>
    <xf numFmtId="0" fontId="10" fillId="0" borderId="14" xfId="0" applyFont="1" applyBorder="1" applyAlignment="1">
      <alignment horizontal="center" vertical="center" wrapText="1"/>
    </xf>
    <xf numFmtId="0" fontId="10" fillId="0" borderId="14" xfId="0" applyFont="1" applyBorder="1" applyAlignment="1">
      <alignment vertical="center"/>
    </xf>
    <xf numFmtId="9" fontId="10" fillId="0" borderId="14" xfId="0" applyNumberFormat="1" applyFont="1" applyBorder="1" applyAlignment="1">
      <alignment horizontal="center" vertical="center"/>
    </xf>
    <xf numFmtId="0" fontId="10" fillId="2" borderId="14" xfId="0" applyFont="1" applyFill="1" applyBorder="1" applyAlignment="1">
      <alignment horizontal="center" vertical="center"/>
    </xf>
    <xf numFmtId="0" fontId="10" fillId="2" borderId="14" xfId="0" applyFont="1" applyFill="1" applyBorder="1" applyAlignment="1">
      <alignment horizontal="center" vertical="center" wrapText="1"/>
    </xf>
    <xf numFmtId="0" fontId="10" fillId="2" borderId="14" xfId="0" applyFont="1" applyFill="1" applyBorder="1" applyAlignment="1">
      <alignment vertical="center"/>
    </xf>
    <xf numFmtId="9" fontId="10" fillId="2" borderId="14" xfId="0" applyNumberFormat="1" applyFont="1" applyFill="1" applyBorder="1" applyAlignment="1">
      <alignment horizontal="center" vertical="center"/>
    </xf>
    <xf numFmtId="0" fontId="10" fillId="2" borderId="14" xfId="0" applyFont="1" applyFill="1" applyBorder="1" applyAlignment="1">
      <alignment horizontal="left" vertical="center"/>
    </xf>
    <xf numFmtId="0" fontId="10" fillId="2" borderId="14" xfId="0" applyFont="1" applyFill="1" applyBorder="1" applyAlignment="1">
      <alignment horizontal="left" vertical="center" wrapText="1"/>
    </xf>
    <xf numFmtId="0" fontId="7" fillId="13" borderId="14"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4" xfId="0" applyFont="1" applyBorder="1" applyAlignment="1">
      <alignment horizontal="left" vertical="center"/>
    </xf>
    <xf numFmtId="0" fontId="10" fillId="12" borderId="14" xfId="0" applyFont="1" applyFill="1" applyBorder="1" applyAlignment="1">
      <alignment horizontal="center" vertical="center" wrapText="1"/>
    </xf>
    <xf numFmtId="9" fontId="10" fillId="0" borderId="14" xfId="0" applyNumberFormat="1" applyFont="1" applyBorder="1" applyAlignment="1">
      <alignment horizontal="center" vertical="center" wrapText="1"/>
    </xf>
    <xf numFmtId="0" fontId="11" fillId="0" borderId="14" xfId="0" applyFont="1" applyBorder="1" applyAlignment="1">
      <alignment horizontal="left" vertical="center" wrapText="1"/>
    </xf>
    <xf numFmtId="0" fontId="7" fillId="2" borderId="17" xfId="0" applyFont="1" applyFill="1" applyBorder="1"/>
    <xf numFmtId="0" fontId="7" fillId="2" borderId="14" xfId="0" applyFont="1" applyFill="1" applyBorder="1"/>
    <xf numFmtId="0" fontId="7" fillId="2" borderId="15" xfId="0" applyFont="1" applyFill="1" applyBorder="1"/>
    <xf numFmtId="0" fontId="7" fillId="2" borderId="13" xfId="0" applyFont="1" applyFill="1" applyBorder="1"/>
    <xf numFmtId="0" fontId="7" fillId="2" borderId="8" xfId="0" applyFont="1" applyFill="1" applyBorder="1"/>
    <xf numFmtId="0" fontId="7" fillId="2" borderId="9" xfId="0" applyFont="1" applyFill="1" applyBorder="1" applyAlignment="1">
      <alignment horizontal="center"/>
    </xf>
    <xf numFmtId="0" fontId="7" fillId="2" borderId="16" xfId="0" applyFont="1" applyFill="1" applyBorder="1" applyAlignment="1">
      <alignment horizontal="center"/>
    </xf>
    <xf numFmtId="0" fontId="7" fillId="2" borderId="14" xfId="0" applyFont="1" applyFill="1" applyBorder="1" applyAlignment="1">
      <alignment horizontal="left" wrapText="1"/>
    </xf>
    <xf numFmtId="0" fontId="7" fillId="2" borderId="14" xfId="0" applyFont="1" applyFill="1" applyBorder="1" applyAlignment="1">
      <alignment horizontal="left"/>
    </xf>
    <xf numFmtId="0" fontId="7" fillId="2" borderId="8" xfId="0" applyFont="1" applyFill="1" applyBorder="1" applyAlignment="1">
      <alignment horizontal="center"/>
    </xf>
    <xf numFmtId="0" fontId="7" fillId="2" borderId="9" xfId="0" applyFont="1" applyFill="1" applyBorder="1"/>
    <xf numFmtId="0" fontId="7" fillId="2" borderId="16" xfId="0" applyFont="1" applyFill="1" applyBorder="1"/>
    <xf numFmtId="0" fontId="2" fillId="2" borderId="14" xfId="0" applyFont="1" applyFill="1" applyBorder="1" applyAlignment="1">
      <alignment wrapText="1"/>
    </xf>
    <xf numFmtId="0" fontId="7" fillId="2" borderId="14" xfId="0" applyFont="1" applyFill="1" applyBorder="1" applyAlignment="1" applyProtection="1">
      <alignment horizontal="left" vertical="center" wrapText="1"/>
      <protection locked="0"/>
    </xf>
    <xf numFmtId="0" fontId="10" fillId="12" borderId="14"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2" fillId="2" borderId="0" xfId="0" applyFont="1" applyFill="1" applyBorder="1"/>
    <xf numFmtId="0" fontId="2" fillId="0" borderId="14" xfId="0" applyFont="1" applyBorder="1" applyAlignment="1">
      <alignment vertical="center" wrapText="1"/>
    </xf>
    <xf numFmtId="9" fontId="2" fillId="0" borderId="14" xfId="0" applyNumberFormat="1" applyFont="1" applyBorder="1" applyAlignment="1">
      <alignment vertical="center" wrapText="1"/>
    </xf>
    <xf numFmtId="9" fontId="8" fillId="0" borderId="14" xfId="1" applyNumberFormat="1" applyFont="1" applyBorder="1" applyAlignment="1">
      <alignment horizontal="left" vertical="center" wrapText="1"/>
    </xf>
    <xf numFmtId="0" fontId="8" fillId="0" borderId="14" xfId="0" applyFont="1" applyFill="1" applyBorder="1" applyAlignment="1">
      <alignment horizontal="left" vertical="center" wrapText="1"/>
    </xf>
    <xf numFmtId="0" fontId="8" fillId="7" borderId="14" xfId="0" applyFont="1" applyFill="1" applyBorder="1" applyAlignment="1">
      <alignment horizontal="left" vertical="center" wrapText="1"/>
    </xf>
    <xf numFmtId="0" fontId="14" fillId="15" borderId="0" xfId="0" applyFont="1" applyFill="1" applyAlignment="1">
      <alignment horizontal="center" vertical="center" wrapText="1"/>
    </xf>
    <xf numFmtId="0" fontId="14" fillId="15" borderId="21" xfId="0" applyFont="1" applyFill="1" applyBorder="1" applyAlignment="1">
      <alignment horizontal="center" vertical="center" wrapText="1"/>
    </xf>
    <xf numFmtId="0" fontId="15" fillId="0" borderId="14" xfId="0" applyFont="1" applyBorder="1" applyAlignment="1">
      <alignment horizontal="center" vertical="center"/>
    </xf>
    <xf numFmtId="0" fontId="15" fillId="0" borderId="14" xfId="0" applyFont="1" applyBorder="1" applyAlignment="1">
      <alignment vertical="top" wrapText="1"/>
    </xf>
    <xf numFmtId="0" fontId="15" fillId="2" borderId="14" xfId="0" applyFont="1" applyFill="1" applyBorder="1" applyAlignment="1">
      <alignment horizontal="center" vertical="center"/>
    </xf>
    <xf numFmtId="0" fontId="16" fillId="0" borderId="0" xfId="0" applyFont="1"/>
    <xf numFmtId="0" fontId="14" fillId="15" borderId="14"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25" xfId="0" applyFont="1" applyFill="1" applyBorder="1" applyAlignment="1">
      <alignment vertical="top" wrapText="1"/>
    </xf>
    <xf numFmtId="0" fontId="17" fillId="2" borderId="25" xfId="0" applyFont="1" applyFill="1" applyBorder="1" applyAlignment="1">
      <alignment horizontal="center" vertical="center" wrapText="1"/>
    </xf>
    <xf numFmtId="0" fontId="18" fillId="0" borderId="14" xfId="2" applyFont="1" applyFill="1" applyBorder="1" applyAlignment="1">
      <alignment horizontal="center" vertical="center" wrapText="1"/>
    </xf>
    <xf numFmtId="0" fontId="18" fillId="2" borderId="14" xfId="2" applyFont="1" applyFill="1" applyBorder="1" applyAlignment="1">
      <alignment horizontal="center" vertical="center" wrapText="1"/>
    </xf>
    <xf numFmtId="0" fontId="18" fillId="16" borderId="14" xfId="2" applyFont="1" applyFill="1" applyBorder="1" applyAlignment="1">
      <alignment horizontal="center" vertical="center" wrapText="1"/>
    </xf>
    <xf numFmtId="0" fontId="16" fillId="0" borderId="14" xfId="0" applyFont="1" applyBorder="1"/>
    <xf numFmtId="0" fontId="2" fillId="7" borderId="14" xfId="0" applyFont="1" applyFill="1" applyBorder="1" applyAlignment="1">
      <alignment horizontal="left" vertical="center" wrapText="1"/>
    </xf>
    <xf numFmtId="0" fontId="0" fillId="7" borderId="0" xfId="0" applyFill="1"/>
    <xf numFmtId="0" fontId="1" fillId="2" borderId="0" xfId="0" applyFont="1" applyFill="1" applyAlignment="1">
      <alignment horizontal="right"/>
    </xf>
    <xf numFmtId="0" fontId="2" fillId="0" borderId="13" xfId="0" applyFont="1" applyBorder="1" applyAlignment="1">
      <alignment horizontal="center" vertical="center"/>
    </xf>
    <xf numFmtId="0" fontId="2" fillId="0" borderId="32" xfId="0" applyFont="1" applyBorder="1" applyAlignment="1">
      <alignment horizontal="center" vertical="center"/>
    </xf>
    <xf numFmtId="0" fontId="2" fillId="0" borderId="37" xfId="0" applyFont="1" applyBorder="1" applyAlignment="1">
      <alignment horizontal="center" vertical="center"/>
    </xf>
    <xf numFmtId="0" fontId="19" fillId="17" borderId="32" xfId="0" applyFont="1" applyFill="1" applyBorder="1" applyAlignment="1">
      <alignment horizontal="center" vertical="center"/>
    </xf>
    <xf numFmtId="0" fontId="2" fillId="2" borderId="0" xfId="0" applyFont="1" applyFill="1" applyBorder="1" applyAlignment="1">
      <alignment horizontal="left" wrapText="1"/>
    </xf>
    <xf numFmtId="0" fontId="2" fillId="2" borderId="0" xfId="0" applyFont="1" applyFill="1" applyBorder="1" applyAlignment="1">
      <alignment horizontal="left"/>
    </xf>
    <xf numFmtId="0" fontId="19" fillId="2" borderId="5" xfId="0" applyFont="1" applyFill="1" applyBorder="1" applyAlignment="1">
      <alignment vertical="center" wrapText="1"/>
    </xf>
    <xf numFmtId="0" fontId="19" fillId="2" borderId="13" xfId="0" applyFont="1" applyFill="1" applyBorder="1" applyAlignment="1">
      <alignment vertical="center" wrapText="1"/>
    </xf>
    <xf numFmtId="0" fontId="19" fillId="2" borderId="32" xfId="0" applyFont="1" applyFill="1" applyBorder="1" applyAlignment="1">
      <alignment vertical="center" wrapText="1"/>
    </xf>
    <xf numFmtId="0" fontId="1" fillId="8" borderId="13" xfId="0" applyFont="1" applyFill="1" applyBorder="1" applyAlignment="1">
      <alignment horizontal="center" vertical="center"/>
    </xf>
    <xf numFmtId="0" fontId="1" fillId="8" borderId="14" xfId="0" applyFont="1" applyFill="1" applyBorder="1" applyAlignment="1">
      <alignment horizontal="center" vertical="center"/>
    </xf>
    <xf numFmtId="0" fontId="1" fillId="8" borderId="15" xfId="0" applyFont="1" applyFill="1" applyBorder="1" applyAlignment="1">
      <alignment horizontal="center" vertical="center"/>
    </xf>
    <xf numFmtId="0" fontId="1" fillId="4" borderId="14" xfId="0" applyFont="1" applyFill="1" applyBorder="1" applyAlignment="1">
      <alignment horizontal="center" vertical="center"/>
    </xf>
    <xf numFmtId="0" fontId="1" fillId="5" borderId="13"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15"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15" xfId="0" applyFont="1" applyFill="1" applyBorder="1" applyAlignment="1">
      <alignment horizontal="center" vertical="center"/>
    </xf>
    <xf numFmtId="0" fontId="1" fillId="7" borderId="13" xfId="0" applyFont="1" applyFill="1" applyBorder="1" applyAlignment="1">
      <alignment horizontal="center" vertical="center"/>
    </xf>
    <xf numFmtId="0" fontId="1" fillId="7" borderId="14" xfId="0" applyFont="1" applyFill="1" applyBorder="1" applyAlignment="1">
      <alignment horizontal="center" vertical="center"/>
    </xf>
    <xf numFmtId="0" fontId="1" fillId="7" borderId="15"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7" xfId="0" applyFont="1" applyFill="1" applyBorder="1" applyAlignment="1">
      <alignment horizontal="center" vertical="center"/>
    </xf>
    <xf numFmtId="0" fontId="1" fillId="5" borderId="17" xfId="0" applyFont="1" applyFill="1" applyBorder="1" applyAlignment="1">
      <alignment horizontal="center" vertical="center"/>
    </xf>
    <xf numFmtId="0" fontId="7" fillId="0" borderId="14"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16" fillId="0" borderId="0" xfId="0" applyFont="1" applyFill="1" applyAlignment="1">
      <alignment vertical="center"/>
    </xf>
    <xf numFmtId="0" fontId="17" fillId="0" borderId="0" xfId="0" applyFont="1" applyFill="1" applyAlignment="1">
      <alignment vertical="center"/>
    </xf>
    <xf numFmtId="0" fontId="22" fillId="0" borderId="0" xfId="0" applyFont="1" applyFill="1" applyAlignment="1">
      <alignment horizontal="center" vertical="center"/>
    </xf>
    <xf numFmtId="0" fontId="2" fillId="0" borderId="0" xfId="0" applyFont="1" applyFill="1"/>
    <xf numFmtId="0" fontId="6" fillId="0" borderId="0" xfId="0" applyFont="1" applyFill="1" applyAlignment="1">
      <alignment vertical="center"/>
    </xf>
    <xf numFmtId="0" fontId="2" fillId="0" borderId="0" xfId="0" applyFont="1" applyFill="1" applyAlignment="1">
      <alignment horizontal="center"/>
    </xf>
    <xf numFmtId="0" fontId="2" fillId="0" borderId="0" xfId="0" applyFont="1" applyFill="1" applyBorder="1" applyAlignment="1">
      <alignment horizontal="left" wrapText="1"/>
    </xf>
    <xf numFmtId="0" fontId="1" fillId="0" borderId="0" xfId="0" applyFont="1" applyFill="1" applyAlignment="1">
      <alignment horizontal="right"/>
    </xf>
    <xf numFmtId="0" fontId="1" fillId="0" borderId="14" xfId="0" applyFont="1" applyFill="1" applyBorder="1" applyAlignment="1">
      <alignment horizontal="center" vertical="center" wrapText="1"/>
    </xf>
    <xf numFmtId="0" fontId="2" fillId="0" borderId="9" xfId="0" applyFont="1" applyFill="1" applyBorder="1" applyAlignment="1">
      <alignment vertical="center"/>
    </xf>
    <xf numFmtId="0" fontId="2" fillId="0" borderId="16" xfId="0" applyFont="1" applyFill="1" applyBorder="1" applyAlignment="1">
      <alignment vertical="center"/>
    </xf>
    <xf numFmtId="0" fontId="2" fillId="0" borderId="14" xfId="0" applyFont="1" applyFill="1" applyBorder="1" applyAlignment="1">
      <alignment horizontal="left" vertical="center"/>
    </xf>
    <xf numFmtId="0" fontId="2" fillId="0" borderId="8" xfId="0" applyFont="1" applyFill="1" applyBorder="1" applyAlignment="1">
      <alignment vertical="center"/>
    </xf>
    <xf numFmtId="9" fontId="7" fillId="0" borderId="14" xfId="0" applyNumberFormat="1" applyFont="1" applyFill="1" applyBorder="1" applyAlignment="1">
      <alignment horizontal="center" vertical="center" wrapText="1"/>
    </xf>
    <xf numFmtId="9" fontId="7" fillId="0" borderId="14" xfId="0" applyNumberFormat="1" applyFont="1" applyFill="1" applyBorder="1" applyAlignment="1">
      <alignment horizontal="left" vertical="center" wrapText="1"/>
    </xf>
    <xf numFmtId="9" fontId="2" fillId="0" borderId="14" xfId="0" applyNumberFormat="1" applyFont="1" applyFill="1" applyBorder="1" applyAlignment="1">
      <alignment horizontal="center" vertical="center" wrapText="1"/>
    </xf>
    <xf numFmtId="0" fontId="2" fillId="0" borderId="14" xfId="0" applyFont="1" applyFill="1" applyBorder="1" applyAlignment="1">
      <alignment horizontal="center" vertical="center" wrapText="1"/>
    </xf>
    <xf numFmtId="0" fontId="7" fillId="0" borderId="14" xfId="0" applyFont="1" applyFill="1" applyBorder="1" applyAlignment="1">
      <alignment horizontal="center" vertical="center" wrapText="1"/>
    </xf>
    <xf numFmtId="9" fontId="2" fillId="0" borderId="14" xfId="0" applyNumberFormat="1" applyFont="1" applyFill="1" applyBorder="1" applyAlignment="1">
      <alignment horizontal="left" vertical="center" wrapText="1"/>
    </xf>
    <xf numFmtId="9" fontId="8" fillId="0" borderId="14" xfId="0" applyNumberFormat="1" applyFont="1" applyFill="1" applyBorder="1" applyAlignment="1">
      <alignment horizontal="center" vertical="center" wrapText="1"/>
    </xf>
    <xf numFmtId="9" fontId="8" fillId="0" borderId="14" xfId="0" applyNumberFormat="1" applyFont="1" applyFill="1" applyBorder="1" applyAlignment="1">
      <alignment horizontal="left" vertical="center" wrapText="1"/>
    </xf>
    <xf numFmtId="0" fontId="23" fillId="19" borderId="14" xfId="0" applyFont="1" applyFill="1" applyBorder="1" applyAlignment="1">
      <alignment horizontal="center" vertical="center" wrapText="1"/>
    </xf>
    <xf numFmtId="0" fontId="23" fillId="19" borderId="17" xfId="0" applyFont="1" applyFill="1" applyBorder="1" applyAlignment="1">
      <alignment horizontal="center" vertical="center" wrapText="1"/>
    </xf>
    <xf numFmtId="0" fontId="23" fillId="19" borderId="15" xfId="0" applyFont="1" applyFill="1" applyBorder="1" applyAlignment="1">
      <alignment horizontal="center" vertical="center" wrapText="1"/>
    </xf>
    <xf numFmtId="0" fontId="23" fillId="19" borderId="13" xfId="0" applyFont="1" applyFill="1" applyBorder="1" applyAlignment="1">
      <alignment horizontal="center" vertical="center" wrapText="1"/>
    </xf>
    <xf numFmtId="0" fontId="24" fillId="21" borderId="14" xfId="0" applyFont="1" applyFill="1" applyBorder="1" applyAlignment="1">
      <alignment horizontal="center" vertical="center" textRotation="90" wrapText="1"/>
    </xf>
    <xf numFmtId="0" fontId="25" fillId="21" borderId="14" xfId="0" applyFont="1" applyFill="1" applyBorder="1" applyAlignment="1">
      <alignment horizontal="center" vertical="center" textRotation="90" wrapText="1"/>
    </xf>
    <xf numFmtId="0" fontId="26" fillId="21" borderId="14" xfId="0" applyFont="1" applyFill="1" applyBorder="1" applyAlignment="1">
      <alignment horizontal="center" vertical="center" textRotation="90" wrapText="1"/>
    </xf>
    <xf numFmtId="0" fontId="27" fillId="21" borderId="14" xfId="0" applyFont="1" applyFill="1" applyBorder="1" applyAlignment="1">
      <alignment horizontal="center" vertical="center" textRotation="90" wrapText="1"/>
    </xf>
    <xf numFmtId="0" fontId="23" fillId="22" borderId="14"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left" vertical="center" wrapText="1"/>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2" fillId="0" borderId="14" xfId="0" applyFont="1" applyFill="1" applyBorder="1" applyAlignment="1">
      <alignment vertical="center"/>
    </xf>
    <xf numFmtId="0" fontId="2" fillId="0" borderId="17"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5" xfId="0" applyFont="1" applyFill="1" applyBorder="1" applyAlignment="1">
      <alignment vertical="center"/>
    </xf>
    <xf numFmtId="0" fontId="2" fillId="0" borderId="13" xfId="0" applyFont="1" applyFill="1" applyBorder="1" applyAlignment="1">
      <alignment horizontal="center" vertical="center"/>
    </xf>
    <xf numFmtId="0" fontId="2" fillId="0" borderId="13" xfId="0" applyFont="1" applyFill="1" applyBorder="1" applyAlignment="1">
      <alignment vertical="center"/>
    </xf>
    <xf numFmtId="0" fontId="2" fillId="0" borderId="17" xfId="0" applyFont="1" applyFill="1" applyBorder="1" applyAlignment="1">
      <alignment vertical="center"/>
    </xf>
    <xf numFmtId="0" fontId="2" fillId="0" borderId="14" xfId="0" applyFont="1" applyFill="1" applyBorder="1" applyAlignment="1">
      <alignment vertical="center" wrapText="1"/>
    </xf>
    <xf numFmtId="9" fontId="2" fillId="0" borderId="14" xfId="0" applyNumberFormat="1" applyFont="1" applyFill="1" applyBorder="1" applyAlignment="1">
      <alignment horizontal="center" vertical="center"/>
    </xf>
    <xf numFmtId="0" fontId="28" fillId="0" borderId="0" xfId="4"/>
    <xf numFmtId="0" fontId="28" fillId="0" borderId="0" xfId="4" applyAlignment="1">
      <alignment horizontal="center" vertical="center"/>
    </xf>
    <xf numFmtId="0" fontId="28" fillId="0" borderId="14" xfId="4" applyBorder="1" applyAlignment="1">
      <alignment horizontal="justify" vertical="center" wrapText="1"/>
    </xf>
    <xf numFmtId="9" fontId="0" fillId="17" borderId="14" xfId="5" applyFont="1" applyFill="1" applyBorder="1" applyAlignment="1">
      <alignment horizontal="justify" vertical="center" wrapText="1"/>
    </xf>
    <xf numFmtId="0" fontId="30" fillId="0" borderId="0" xfId="4" applyFont="1"/>
    <xf numFmtId="0" fontId="30" fillId="0" borderId="0" xfId="4" applyFont="1" applyAlignment="1">
      <alignment wrapText="1"/>
    </xf>
    <xf numFmtId="0" fontId="31" fillId="21" borderId="0" xfId="4" applyFont="1" applyFill="1" applyAlignment="1">
      <alignment horizontal="center"/>
    </xf>
    <xf numFmtId="10" fontId="30" fillId="18" borderId="0" xfId="5" applyNumberFormat="1" applyFont="1" applyFill="1"/>
    <xf numFmtId="0" fontId="30" fillId="0" borderId="14" xfId="4" applyFont="1" applyBorder="1" applyAlignment="1">
      <alignment horizontal="center" wrapText="1"/>
    </xf>
    <xf numFmtId="0" fontId="30" fillId="0" borderId="14" xfId="4" applyFont="1" applyBorder="1" applyAlignment="1">
      <alignment horizontal="center"/>
    </xf>
    <xf numFmtId="0" fontId="30" fillId="0" borderId="14" xfId="4" applyFont="1" applyBorder="1"/>
    <xf numFmtId="14" fontId="30" fillId="20" borderId="14" xfId="4" applyNumberFormat="1" applyFont="1" applyFill="1" applyBorder="1" applyAlignment="1">
      <alignment horizontal="center" vertical="center"/>
    </xf>
    <xf numFmtId="0" fontId="30" fillId="20" borderId="14" xfId="4" applyFont="1" applyFill="1" applyBorder="1" applyAlignment="1">
      <alignment vertical="center"/>
    </xf>
    <xf numFmtId="0" fontId="30" fillId="7" borderId="14" xfId="4" applyFont="1" applyFill="1" applyBorder="1"/>
    <xf numFmtId="0" fontId="31" fillId="0" borderId="0" xfId="4" applyFont="1"/>
    <xf numFmtId="0" fontId="30" fillId="0" borderId="0" xfId="4" applyFont="1" applyAlignment="1">
      <alignment vertical="center"/>
    </xf>
    <xf numFmtId="0" fontId="30" fillId="7" borderId="14" xfId="4" applyFont="1" applyFill="1" applyBorder="1" applyAlignment="1">
      <alignment vertical="center"/>
    </xf>
    <xf numFmtId="0" fontId="30" fillId="0" borderId="0" xfId="4" applyFont="1" applyAlignment="1">
      <alignment horizontal="left"/>
    </xf>
    <xf numFmtId="1" fontId="30" fillId="0" borderId="0" xfId="4" applyNumberFormat="1" applyFont="1"/>
    <xf numFmtId="0" fontId="34" fillId="10" borderId="14" xfId="4" applyFont="1" applyFill="1" applyBorder="1" applyAlignment="1">
      <alignment vertical="center"/>
    </xf>
    <xf numFmtId="0" fontId="34" fillId="10" borderId="14" xfId="4" applyFont="1" applyFill="1" applyBorder="1" applyAlignment="1">
      <alignment horizontal="center" vertical="center" wrapText="1"/>
    </xf>
    <xf numFmtId="0" fontId="35" fillId="23" borderId="14" xfId="4" applyFont="1" applyFill="1" applyBorder="1" applyAlignment="1">
      <alignment vertical="center"/>
    </xf>
    <xf numFmtId="0" fontId="35" fillId="23" borderId="14" xfId="4" applyFont="1" applyFill="1" applyBorder="1" applyAlignment="1">
      <alignment horizontal="center" vertical="center" wrapText="1"/>
    </xf>
    <xf numFmtId="9" fontId="30" fillId="0" borderId="0" xfId="3" applyFont="1"/>
    <xf numFmtId="0" fontId="31" fillId="0" borderId="0" xfId="4" applyFont="1" applyBorder="1"/>
    <xf numFmtId="0" fontId="22" fillId="0" borderId="0" xfId="0" applyFont="1" applyFill="1" applyAlignment="1">
      <alignment vertical="center"/>
    </xf>
    <xf numFmtId="0" fontId="1" fillId="0" borderId="0" xfId="0" applyFont="1" applyFill="1" applyAlignment="1">
      <alignment vertical="center"/>
    </xf>
    <xf numFmtId="0" fontId="21" fillId="0" borderId="0" xfId="0" applyFont="1" applyFill="1" applyAlignment="1">
      <alignment vertical="center"/>
    </xf>
    <xf numFmtId="0" fontId="20" fillId="0" borderId="41" xfId="0" applyFont="1" applyFill="1" applyBorder="1" applyAlignment="1">
      <alignment vertical="center"/>
    </xf>
    <xf numFmtId="0" fontId="36" fillId="0" borderId="0" xfId="4" applyFont="1" applyAlignment="1"/>
    <xf numFmtId="0" fontId="37" fillId="24" borderId="14" xfId="4" applyFont="1" applyFill="1" applyBorder="1" applyAlignment="1">
      <alignment horizontal="center" vertical="center" wrapText="1"/>
    </xf>
    <xf numFmtId="0" fontId="29" fillId="0" borderId="0" xfId="4" applyFont="1" applyAlignment="1">
      <alignment vertical="center"/>
    </xf>
    <xf numFmtId="0" fontId="39" fillId="0" borderId="0" xfId="0" applyFont="1" applyFill="1" applyAlignment="1">
      <alignment horizontal="center" vertical="center"/>
    </xf>
    <xf numFmtId="0" fontId="40" fillId="0" borderId="0" xfId="0" applyFont="1" applyFill="1" applyAlignment="1">
      <alignment vertical="center"/>
    </xf>
    <xf numFmtId="0" fontId="41" fillId="0" borderId="42" xfId="0" applyFont="1" applyFill="1" applyBorder="1" applyAlignment="1">
      <alignment vertical="center"/>
    </xf>
    <xf numFmtId="0" fontId="39" fillId="0" borderId="0" xfId="0" applyFont="1" applyFill="1" applyAlignment="1">
      <alignment horizontal="center" vertical="center"/>
    </xf>
    <xf numFmtId="0" fontId="22" fillId="0" borderId="0" xfId="0" applyFont="1" applyFill="1" applyAlignment="1">
      <alignment horizontal="center" vertical="center"/>
    </xf>
    <xf numFmtId="0" fontId="7" fillId="0" borderId="14" xfId="0" applyFont="1" applyBorder="1" applyAlignment="1">
      <alignment horizontal="left" vertical="center" wrapText="1"/>
    </xf>
    <xf numFmtId="0" fontId="2" fillId="0" borderId="17" xfId="0" applyFont="1" applyBorder="1" applyAlignment="1">
      <alignment horizontal="center" vertical="center"/>
    </xf>
    <xf numFmtId="0" fontId="42" fillId="25" borderId="14" xfId="0" applyFont="1" applyFill="1" applyBorder="1" applyAlignment="1">
      <alignment horizontal="center" vertical="center" wrapText="1"/>
    </xf>
    <xf numFmtId="0" fontId="7" fillId="0" borderId="14" xfId="0" applyFont="1" applyBorder="1" applyAlignment="1">
      <alignment horizontal="left" vertical="center" wrapText="1"/>
    </xf>
    <xf numFmtId="0" fontId="0" fillId="0" borderId="46" xfId="0" applyBorder="1"/>
    <xf numFmtId="41" fontId="8" fillId="0" borderId="14" xfId="1" applyFont="1" applyFill="1" applyBorder="1" applyAlignment="1">
      <alignment horizontal="center" vertical="center" wrapText="1"/>
    </xf>
    <xf numFmtId="9" fontId="8" fillId="0" borderId="14" xfId="1" applyNumberFormat="1" applyFont="1" applyFill="1" applyBorder="1" applyAlignment="1">
      <alignment horizontal="center" vertical="center" wrapText="1"/>
    </xf>
    <xf numFmtId="41" fontId="8" fillId="0" borderId="14" xfId="1" applyFont="1" applyFill="1" applyBorder="1" applyAlignment="1">
      <alignment horizontal="left" vertical="center" wrapText="1"/>
    </xf>
    <xf numFmtId="0" fontId="45" fillId="28" borderId="46" xfId="0" applyFont="1" applyFill="1" applyBorder="1" applyAlignment="1">
      <alignment horizontal="center" vertical="center" textRotation="90" wrapText="1"/>
    </xf>
    <xf numFmtId="0" fontId="45" fillId="9" borderId="46" xfId="0" applyFont="1" applyFill="1" applyBorder="1" applyAlignment="1">
      <alignment horizontal="center" vertical="center" textRotation="90" wrapText="1"/>
    </xf>
    <xf numFmtId="0" fontId="45" fillId="27" borderId="46" xfId="0" applyFont="1" applyFill="1" applyBorder="1" applyAlignment="1">
      <alignment horizontal="center" vertical="center" textRotation="90" wrapText="1"/>
    </xf>
    <xf numFmtId="9" fontId="49" fillId="0" borderId="46" xfId="3" applyFont="1" applyBorder="1"/>
    <xf numFmtId="164" fontId="49" fillId="0" borderId="46" xfId="6" applyNumberFormat="1" applyFont="1" applyBorder="1" applyAlignment="1"/>
    <xf numFmtId="164" fontId="49" fillId="0" borderId="46" xfId="6" applyNumberFormat="1" applyFont="1" applyFill="1" applyBorder="1" applyAlignment="1"/>
    <xf numFmtId="164" fontId="49" fillId="0" borderId="46" xfId="0" applyNumberFormat="1" applyFont="1" applyBorder="1" applyAlignment="1"/>
    <xf numFmtId="9" fontId="8" fillId="0" borderId="14" xfId="3" applyFont="1" applyFill="1" applyBorder="1" applyAlignment="1">
      <alignment horizontal="center" vertical="center" wrapText="1"/>
    </xf>
    <xf numFmtId="10" fontId="8" fillId="0" borderId="14" xfId="3" applyNumberFormat="1" applyFont="1" applyFill="1" applyBorder="1" applyAlignment="1">
      <alignment horizontal="center" vertical="center" wrapText="1"/>
    </xf>
    <xf numFmtId="14" fontId="30" fillId="20" borderId="14" xfId="4" applyNumberFormat="1" applyFont="1" applyFill="1" applyBorder="1" applyAlignment="1">
      <alignment horizontal="center" vertical="center" wrapText="1"/>
    </xf>
    <xf numFmtId="0" fontId="30" fillId="20" borderId="14" xfId="4" applyFont="1" applyFill="1" applyBorder="1" applyAlignment="1">
      <alignment vertical="center" wrapText="1"/>
    </xf>
    <xf numFmtId="0" fontId="34" fillId="10" borderId="14" xfId="4" applyFont="1" applyFill="1" applyBorder="1" applyAlignment="1">
      <alignment vertical="center" wrapText="1"/>
    </xf>
    <xf numFmtId="0" fontId="35" fillId="23" borderId="14" xfId="4" applyFont="1" applyFill="1" applyBorder="1" applyAlignment="1">
      <alignment vertical="center" wrapText="1"/>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center"/>
    </xf>
    <xf numFmtId="9" fontId="8" fillId="0" borderId="14" xfId="0" applyNumberFormat="1" applyFont="1" applyBorder="1" applyAlignment="1">
      <alignment horizontal="center" vertical="center" wrapText="1"/>
    </xf>
    <xf numFmtId="10" fontId="8" fillId="0" borderId="14" xfId="0" applyNumberFormat="1" applyFont="1" applyBorder="1" applyAlignment="1">
      <alignment horizontal="center" vertical="center" wrapText="1"/>
    </xf>
    <xf numFmtId="0" fontId="8" fillId="0" borderId="14" xfId="0" applyFont="1" applyBorder="1" applyAlignment="1">
      <alignment horizontal="center" vertical="center" wrapText="1"/>
    </xf>
    <xf numFmtId="0" fontId="2" fillId="0" borderId="14" xfId="0" applyFont="1" applyBorder="1" applyAlignment="1">
      <alignment horizontal="center" vertical="center" wrapText="1"/>
    </xf>
    <xf numFmtId="9" fontId="7" fillId="0" borderId="14" xfId="0" applyNumberFormat="1" applyFont="1" applyBorder="1" applyAlignment="1">
      <alignment horizontal="center" vertical="center" wrapText="1"/>
    </xf>
    <xf numFmtId="0" fontId="7" fillId="0" borderId="14" xfId="0" applyFont="1" applyBorder="1" applyAlignment="1">
      <alignment horizontal="center" vertical="center" wrapText="1"/>
    </xf>
    <xf numFmtId="0" fontId="2" fillId="0" borderId="14" xfId="0" applyFont="1" applyBorder="1" applyAlignment="1">
      <alignment vertical="center"/>
    </xf>
    <xf numFmtId="0" fontId="2" fillId="0" borderId="14" xfId="0" applyFont="1" applyBorder="1" applyAlignment="1">
      <alignment horizontal="center" vertical="center"/>
    </xf>
    <xf numFmtId="9" fontId="2" fillId="0" borderId="14" xfId="0" applyNumberFormat="1" applyFont="1" applyBorder="1" applyAlignment="1">
      <alignment horizontal="center" vertical="center"/>
    </xf>
    <xf numFmtId="9" fontId="2" fillId="0" borderId="14" xfId="0" applyNumberFormat="1" applyFont="1" applyBorder="1" applyAlignment="1">
      <alignment horizontal="center" vertical="center" wrapText="1"/>
    </xf>
    <xf numFmtId="0" fontId="2" fillId="0" borderId="15" xfId="0" applyFont="1" applyBorder="1" applyAlignment="1">
      <alignment vertical="center"/>
    </xf>
    <xf numFmtId="0" fontId="2" fillId="0" borderId="13" xfId="0" applyFont="1" applyBorder="1" applyAlignment="1">
      <alignment vertical="center"/>
    </xf>
    <xf numFmtId="0" fontId="2" fillId="0" borderId="17" xfId="0" applyFont="1" applyBorder="1" applyAlignment="1">
      <alignment vertical="center"/>
    </xf>
    <xf numFmtId="0" fontId="1" fillId="0" borderId="14" xfId="0" applyFont="1" applyBorder="1" applyAlignment="1">
      <alignment horizontal="center" vertical="center" wrapText="1"/>
    </xf>
    <xf numFmtId="0" fontId="2" fillId="0" borderId="0" xfId="0" applyFont="1" applyAlignment="1">
      <alignment horizontal="left" wrapText="1"/>
    </xf>
    <xf numFmtId="0" fontId="2" fillId="0" borderId="0" xfId="0" applyFont="1" applyAlignment="1">
      <alignment horizontal="center" vertical="center" wrapText="1"/>
    </xf>
    <xf numFmtId="0" fontId="1" fillId="0" borderId="0" xfId="0" applyFont="1" applyAlignment="1">
      <alignment horizontal="right"/>
    </xf>
    <xf numFmtId="0" fontId="2" fillId="0" borderId="0" xfId="0" applyFont="1" applyAlignment="1">
      <alignment horizontal="left" vertical="center" wrapText="1"/>
    </xf>
    <xf numFmtId="0" fontId="1" fillId="0" borderId="0" xfId="0" applyFont="1" applyAlignment="1">
      <alignment vertical="center"/>
    </xf>
    <xf numFmtId="0" fontId="6" fillId="0" borderId="0" xfId="0" applyFont="1" applyAlignment="1">
      <alignment vertical="center"/>
    </xf>
    <xf numFmtId="0" fontId="16" fillId="0" borderId="0" xfId="0" applyFont="1" applyAlignment="1">
      <alignment vertical="center"/>
    </xf>
    <xf numFmtId="0" fontId="22" fillId="0" borderId="0" xfId="0" applyFont="1" applyAlignment="1">
      <alignment horizontal="center" vertical="center"/>
    </xf>
    <xf numFmtId="0" fontId="17" fillId="0" borderId="0" xfId="0" applyFont="1" applyAlignment="1">
      <alignment vertical="center"/>
    </xf>
    <xf numFmtId="0" fontId="51" fillId="0" borderId="14" xfId="0" applyFont="1" applyBorder="1" applyAlignment="1">
      <alignment horizontal="center" vertical="center" wrapText="1"/>
    </xf>
    <xf numFmtId="0" fontId="52" fillId="0" borderId="14" xfId="0" applyFont="1" applyBorder="1" applyAlignment="1">
      <alignment horizontal="center" vertical="center" wrapText="1"/>
    </xf>
    <xf numFmtId="10" fontId="8" fillId="0" borderId="14" xfId="1" applyNumberFormat="1" applyFont="1" applyFill="1" applyBorder="1" applyAlignment="1">
      <alignment horizontal="center" vertical="center" wrapText="1"/>
    </xf>
    <xf numFmtId="0" fontId="7" fillId="26" borderId="14" xfId="0" applyFont="1" applyFill="1" applyBorder="1" applyAlignment="1">
      <alignment horizontal="left" vertical="center" wrapText="1"/>
    </xf>
    <xf numFmtId="0" fontId="2" fillId="2" borderId="14" xfId="0" applyFont="1" applyFill="1" applyBorder="1" applyAlignment="1">
      <alignment horizontal="center" vertical="center" wrapText="1"/>
    </xf>
    <xf numFmtId="0" fontId="56" fillId="0" borderId="0" xfId="0" applyFont="1"/>
    <xf numFmtId="0" fontId="1" fillId="0" borderId="0" xfId="0" applyFont="1"/>
    <xf numFmtId="9" fontId="1" fillId="0" borderId="0" xfId="0" applyNumberFormat="1" applyFont="1" applyAlignment="1">
      <alignment horizontal="center"/>
    </xf>
    <xf numFmtId="0" fontId="2" fillId="0" borderId="14" xfId="0" applyFont="1" applyFill="1" applyBorder="1" applyAlignment="1">
      <alignment horizontal="justify" vertical="center" wrapText="1"/>
    </xf>
    <xf numFmtId="0" fontId="2" fillId="0" borderId="14" xfId="0" applyFont="1" applyFill="1" applyBorder="1" applyAlignment="1">
      <alignment horizontal="justify" vertical="center"/>
    </xf>
    <xf numFmtId="0" fontId="2" fillId="0" borderId="14" xfId="0" applyFont="1" applyBorder="1" applyAlignment="1">
      <alignment horizontal="justify" vertical="center"/>
    </xf>
    <xf numFmtId="0" fontId="28" fillId="0" borderId="14" xfId="4" applyBorder="1" applyAlignment="1">
      <alignment horizontal="justify" vertical="center"/>
    </xf>
    <xf numFmtId="0" fontId="2" fillId="0" borderId="15" xfId="0" applyFont="1" applyBorder="1" applyAlignment="1">
      <alignment horizontal="justify" vertical="center"/>
    </xf>
    <xf numFmtId="0" fontId="57" fillId="0" borderId="14" xfId="4" applyFont="1" applyBorder="1" applyAlignment="1">
      <alignment horizontal="justify" vertical="center"/>
    </xf>
    <xf numFmtId="9" fontId="2" fillId="0" borderId="14" xfId="3" applyFont="1" applyFill="1" applyBorder="1" applyAlignment="1">
      <alignment horizontal="center" vertical="center" wrapText="1"/>
    </xf>
    <xf numFmtId="0" fontId="59" fillId="0" borderId="0" xfId="0" applyFont="1" applyFill="1" applyAlignment="1">
      <alignment vertical="center"/>
    </xf>
    <xf numFmtId="0" fontId="2" fillId="0" borderId="14" xfId="0" applyFont="1" applyFill="1" applyBorder="1" applyAlignment="1">
      <alignment horizontal="center" wrapText="1"/>
    </xf>
    <xf numFmtId="0" fontId="47" fillId="0" borderId="14" xfId="7" applyFill="1" applyBorder="1" applyAlignment="1">
      <alignment vertical="center" wrapText="1"/>
    </xf>
    <xf numFmtId="49" fontId="28" fillId="0" borderId="14" xfId="4" applyNumberFormat="1" applyBorder="1" applyAlignment="1">
      <alignment horizontal="justify" vertical="center"/>
    </xf>
    <xf numFmtId="0" fontId="30" fillId="0" borderId="14" xfId="4" applyFont="1" applyBorder="1" applyAlignment="1">
      <alignment wrapText="1"/>
    </xf>
    <xf numFmtId="0" fontId="1" fillId="0" borderId="0" xfId="0" applyFont="1" applyAlignment="1">
      <alignment vertical="center" wrapText="1"/>
    </xf>
    <xf numFmtId="0" fontId="1" fillId="0" borderId="0" xfId="0" applyFont="1" applyAlignment="1">
      <alignment horizontal="right" vertical="center"/>
    </xf>
    <xf numFmtId="9" fontId="1" fillId="0" borderId="0" xfId="0" applyNumberFormat="1" applyFont="1" applyAlignment="1">
      <alignment horizontal="center" vertical="center"/>
    </xf>
    <xf numFmtId="10" fontId="1" fillId="0" borderId="0" xfId="0" applyNumberFormat="1" applyFont="1" applyAlignment="1">
      <alignment horizontal="center" vertical="center"/>
    </xf>
    <xf numFmtId="0" fontId="1" fillId="3" borderId="14" xfId="0" applyFont="1" applyFill="1" applyBorder="1" applyAlignment="1">
      <alignment horizontal="center" vertical="center" wrapText="1"/>
    </xf>
    <xf numFmtId="0" fontId="7" fillId="2" borderId="21" xfId="0" applyFont="1" applyFill="1" applyBorder="1" applyAlignment="1">
      <alignment horizontal="left" vertical="center" wrapText="1"/>
    </xf>
    <xf numFmtId="0" fontId="7" fillId="2" borderId="14" xfId="0" applyFont="1" applyFill="1" applyBorder="1" applyAlignment="1">
      <alignment horizontal="center" vertical="center" wrapText="1"/>
    </xf>
    <xf numFmtId="0" fontId="2" fillId="2" borderId="21" xfId="0" applyFont="1" applyFill="1" applyBorder="1" applyAlignment="1">
      <alignment horizontal="left" vertical="center" wrapText="1"/>
    </xf>
    <xf numFmtId="0" fontId="8" fillId="13" borderId="21" xfId="0" applyFont="1" applyFill="1" applyBorder="1" applyAlignment="1">
      <alignment horizontal="left" vertical="center" wrapText="1"/>
    </xf>
    <xf numFmtId="9" fontId="8" fillId="13" borderId="14" xfId="0" applyNumberFormat="1" applyFont="1" applyFill="1" applyBorder="1" applyAlignment="1">
      <alignment horizontal="center" vertical="center" wrapText="1"/>
    </xf>
    <xf numFmtId="0" fontId="7" fillId="0" borderId="21" xfId="0" applyFont="1" applyBorder="1" applyAlignment="1">
      <alignment horizontal="left" vertical="center" wrapText="1"/>
    </xf>
    <xf numFmtId="1" fontId="7"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14" xfId="0" applyFont="1" applyFill="1" applyBorder="1" applyAlignment="1">
      <alignment vertical="center"/>
    </xf>
    <xf numFmtId="9" fontId="8" fillId="2" borderId="14" xfId="0" applyNumberFormat="1" applyFont="1" applyFill="1" applyBorder="1" applyAlignment="1">
      <alignment horizontal="center" vertical="center"/>
    </xf>
    <xf numFmtId="0" fontId="8" fillId="0" borderId="14" xfId="0" applyFont="1" applyBorder="1" applyAlignment="1">
      <alignment horizontal="left" vertical="center"/>
    </xf>
    <xf numFmtId="9" fontId="8" fillId="0" borderId="14" xfId="0" applyNumberFormat="1" applyFont="1" applyBorder="1" applyAlignment="1">
      <alignment horizontal="center" vertical="center"/>
    </xf>
    <xf numFmtId="0" fontId="8" fillId="2" borderId="21" xfId="0" applyFont="1" applyFill="1" applyBorder="1" applyAlignment="1">
      <alignment horizontal="left" vertical="center" wrapText="1"/>
    </xf>
    <xf numFmtId="41" fontId="8" fillId="0" borderId="14" xfId="1" applyFont="1" applyBorder="1" applyAlignment="1">
      <alignment horizontal="center" vertical="center" wrapText="1"/>
    </xf>
    <xf numFmtId="0" fontId="8" fillId="0" borderId="21" xfId="0" applyFont="1" applyBorder="1" applyAlignment="1">
      <alignment horizontal="left" vertical="center" wrapText="1"/>
    </xf>
    <xf numFmtId="9" fontId="8" fillId="0" borderId="14" xfId="1" applyNumberFormat="1" applyFont="1" applyBorder="1" applyAlignment="1">
      <alignment horizontal="center" vertical="center" wrapText="1"/>
    </xf>
    <xf numFmtId="0" fontId="8" fillId="0" borderId="39" xfId="0" applyFont="1" applyBorder="1" applyAlignment="1">
      <alignment horizontal="left" vertical="center" wrapText="1"/>
    </xf>
    <xf numFmtId="0" fontId="8" fillId="12" borderId="39" xfId="0" applyFont="1" applyFill="1" applyBorder="1" applyAlignment="1">
      <alignment horizontal="left" vertical="center" wrapText="1"/>
    </xf>
    <xf numFmtId="0" fontId="8" fillId="13" borderId="39" xfId="0" applyFont="1" applyFill="1" applyBorder="1" applyAlignment="1">
      <alignment horizontal="center" vertical="center" wrapText="1"/>
    </xf>
    <xf numFmtId="0" fontId="8" fillId="0" borderId="39" xfId="0" applyFont="1" applyBorder="1" applyAlignment="1">
      <alignment horizontal="center" vertical="center" wrapText="1"/>
    </xf>
    <xf numFmtId="0" fontId="8" fillId="13" borderId="39" xfId="0" applyFont="1" applyFill="1" applyBorder="1" applyAlignment="1">
      <alignment horizontal="left" vertical="center" wrapText="1"/>
    </xf>
    <xf numFmtId="0" fontId="22" fillId="0" borderId="0" xfId="0" applyFont="1" applyAlignment="1">
      <alignment vertical="center"/>
    </xf>
    <xf numFmtId="10" fontId="2" fillId="0" borderId="14" xfId="3" applyNumberFormat="1" applyFont="1" applyBorder="1" applyAlignment="1">
      <alignment horizontal="left" vertical="center" wrapText="1"/>
    </xf>
    <xf numFmtId="10" fontId="8" fillId="12" borderId="14" xfId="3" applyNumberFormat="1" applyFont="1" applyFill="1" applyBorder="1" applyAlignment="1">
      <alignment horizontal="left" vertical="center" wrapText="1"/>
    </xf>
    <xf numFmtId="9" fontId="7" fillId="0" borderId="14" xfId="3" applyFont="1" applyBorder="1" applyAlignment="1">
      <alignment horizontal="left" vertical="center" wrapText="1"/>
    </xf>
    <xf numFmtId="10" fontId="7" fillId="0" borderId="14" xfId="3" applyNumberFormat="1" applyFont="1" applyBorder="1" applyAlignment="1">
      <alignment horizontal="left" vertical="center" wrapText="1"/>
    </xf>
    <xf numFmtId="0" fontId="23" fillId="19" borderId="14" xfId="0" applyFont="1" applyFill="1" applyBorder="1" applyAlignment="1">
      <alignment horizontal="center" vertical="center" textRotation="90" wrapText="1"/>
    </xf>
    <xf numFmtId="9" fontId="8" fillId="2" borderId="14" xfId="0" applyNumberFormat="1" applyFont="1" applyFill="1" applyBorder="1" applyAlignment="1">
      <alignment horizontal="center" vertical="center" wrapText="1"/>
    </xf>
    <xf numFmtId="9" fontId="8" fillId="0" borderId="14" xfId="3" applyFont="1" applyBorder="1" applyAlignment="1">
      <alignment horizontal="left" vertical="center" wrapText="1"/>
    </xf>
    <xf numFmtId="10" fontId="8" fillId="0" borderId="14" xfId="3" applyNumberFormat="1" applyFont="1" applyBorder="1" applyAlignment="1">
      <alignment horizontal="left" vertical="center" wrapText="1"/>
    </xf>
    <xf numFmtId="9" fontId="8" fillId="0" borderId="39" xfId="3" applyFont="1" applyBorder="1" applyAlignment="1">
      <alignment horizontal="left" vertical="center" wrapText="1"/>
    </xf>
    <xf numFmtId="9" fontId="8" fillId="12" borderId="14" xfId="3" applyNumberFormat="1" applyFont="1" applyFill="1" applyBorder="1" applyAlignment="1">
      <alignment horizontal="left" vertical="center" wrapText="1"/>
    </xf>
    <xf numFmtId="9" fontId="8" fillId="0" borderId="39" xfId="0" applyNumberFormat="1" applyFont="1" applyBorder="1" applyAlignment="1">
      <alignment horizontal="left" vertical="center" wrapText="1"/>
    </xf>
    <xf numFmtId="9" fontId="8" fillId="0" borderId="55" xfId="3" applyFont="1" applyBorder="1" applyAlignment="1">
      <alignment horizontal="left" vertical="center" wrapText="1"/>
    </xf>
    <xf numFmtId="0" fontId="7" fillId="2" borderId="39" xfId="0" applyFont="1" applyFill="1" applyBorder="1" applyAlignment="1">
      <alignment horizontal="left" vertical="center" wrapText="1"/>
    </xf>
    <xf numFmtId="0" fontId="10" fillId="0" borderId="25" xfId="0" applyFont="1" applyBorder="1" applyAlignment="1">
      <alignment horizontal="center" vertical="center" wrapText="1"/>
    </xf>
    <xf numFmtId="9" fontId="2" fillId="0" borderId="14" xfId="3" applyNumberFormat="1" applyFont="1" applyBorder="1" applyAlignment="1">
      <alignment horizontal="left" vertical="center" wrapText="1"/>
    </xf>
    <xf numFmtId="9" fontId="8" fillId="12" borderId="14" xfId="0" applyNumberFormat="1" applyFont="1" applyFill="1" applyBorder="1" applyAlignment="1">
      <alignment horizontal="left" vertical="center" wrapText="1"/>
    </xf>
    <xf numFmtId="9" fontId="8" fillId="0" borderId="14" xfId="3" applyNumberFormat="1" applyFont="1" applyBorder="1" applyAlignment="1">
      <alignment horizontal="left" vertical="center" wrapText="1"/>
    </xf>
    <xf numFmtId="9" fontId="7" fillId="0" borderId="14" xfId="3" applyNumberFormat="1" applyFont="1" applyBorder="1" applyAlignment="1">
      <alignment horizontal="left" vertical="center" wrapText="1"/>
    </xf>
    <xf numFmtId="9" fontId="2" fillId="0" borderId="8" xfId="3" applyFont="1" applyBorder="1" applyAlignment="1">
      <alignment vertical="center"/>
    </xf>
    <xf numFmtId="165" fontId="2" fillId="0" borderId="0" xfId="0" applyNumberFormat="1" applyFont="1" applyAlignment="1">
      <alignment vertical="center"/>
    </xf>
    <xf numFmtId="0" fontId="2" fillId="2" borderId="6" xfId="0" applyFont="1" applyFill="1" applyBorder="1" applyAlignment="1">
      <alignment horizontal="left" vertical="center" wrapText="1"/>
    </xf>
    <xf numFmtId="0" fontId="2" fillId="0" borderId="6" xfId="0" applyFont="1" applyBorder="1" applyAlignment="1">
      <alignment horizontal="left" vertical="center" wrapText="1"/>
    </xf>
    <xf numFmtId="0" fontId="2" fillId="0" borderId="6" xfId="0" applyFont="1" applyBorder="1" applyAlignment="1">
      <alignment horizontal="center" vertical="center" wrapText="1"/>
    </xf>
    <xf numFmtId="0" fontId="2" fillId="0" borderId="21" xfId="0" applyFont="1" applyBorder="1" applyAlignment="1">
      <alignment vertical="center" wrapText="1"/>
    </xf>
    <xf numFmtId="9" fontId="7" fillId="2" borderId="14" xfId="0" applyNumberFormat="1" applyFont="1" applyFill="1" applyBorder="1" applyAlignment="1">
      <alignment horizontal="center" vertical="center" wrapText="1"/>
    </xf>
    <xf numFmtId="0" fontId="8" fillId="13" borderId="14" xfId="0" applyFont="1" applyFill="1" applyBorder="1" applyAlignment="1">
      <alignment horizontal="center" vertical="center" wrapText="1"/>
    </xf>
    <xf numFmtId="0" fontId="8" fillId="12" borderId="14" xfId="0" applyFont="1" applyFill="1" applyBorder="1" applyAlignment="1">
      <alignment horizontal="center" vertical="center" wrapText="1"/>
    </xf>
    <xf numFmtId="0" fontId="8" fillId="0" borderId="14" xfId="0" applyFont="1" applyBorder="1" applyAlignment="1">
      <alignment vertical="center"/>
    </xf>
    <xf numFmtId="1" fontId="8" fillId="0" borderId="14" xfId="0" applyNumberFormat="1" applyFont="1" applyBorder="1" applyAlignment="1">
      <alignment horizontal="center" vertical="center" wrapText="1"/>
    </xf>
    <xf numFmtId="9" fontId="2" fillId="2" borderId="14" xfId="0" applyNumberFormat="1" applyFont="1" applyFill="1" applyBorder="1" applyAlignment="1">
      <alignment horizontal="center" vertical="center" wrapText="1"/>
    </xf>
    <xf numFmtId="0" fontId="1" fillId="3" borderId="56"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23" fillId="19" borderId="57" xfId="0" applyFont="1" applyFill="1" applyBorder="1" applyAlignment="1">
      <alignment horizontal="center" vertical="center" wrapText="1"/>
    </xf>
    <xf numFmtId="0" fontId="42" fillId="25" borderId="57" xfId="0" applyFont="1" applyFill="1" applyBorder="1" applyAlignment="1">
      <alignment horizontal="center" vertical="center" wrapText="1"/>
    </xf>
    <xf numFmtId="0" fontId="23" fillId="19" borderId="57" xfId="0" applyFont="1" applyFill="1" applyBorder="1" applyAlignment="1">
      <alignment horizontal="center" vertical="center" textRotation="90" wrapText="1"/>
    </xf>
    <xf numFmtId="9" fontId="8" fillId="0" borderId="14" xfId="3" applyFont="1" applyBorder="1" applyAlignment="1">
      <alignment horizontal="center" vertical="center" wrapText="1"/>
    </xf>
    <xf numFmtId="9" fontId="7" fillId="2" borderId="14" xfId="3" applyFont="1" applyFill="1" applyBorder="1" applyAlignment="1">
      <alignment horizontal="left" vertical="center" wrapText="1"/>
    </xf>
    <xf numFmtId="0" fontId="2" fillId="2" borderId="14" xfId="0" applyFont="1" applyFill="1" applyBorder="1" applyAlignment="1">
      <alignment vertical="center"/>
    </xf>
    <xf numFmtId="41" fontId="8" fillId="2" borderId="14" xfId="1" applyFont="1" applyFill="1" applyBorder="1" applyAlignment="1">
      <alignment horizontal="center" vertical="center" wrapText="1"/>
    </xf>
    <xf numFmtId="0" fontId="24" fillId="21" borderId="60" xfId="0" applyFont="1" applyFill="1" applyBorder="1" applyAlignment="1">
      <alignment horizontal="center" vertical="center" textRotation="90" wrapText="1"/>
    </xf>
    <xf numFmtId="0" fontId="25" fillId="21" borderId="60" xfId="0" applyFont="1" applyFill="1" applyBorder="1" applyAlignment="1">
      <alignment horizontal="center" vertical="center" textRotation="90" wrapText="1"/>
    </xf>
    <xf numFmtId="0" fontId="26" fillId="21" borderId="60" xfId="0" applyFont="1" applyFill="1" applyBorder="1" applyAlignment="1">
      <alignment horizontal="center" vertical="center" textRotation="90" wrapText="1"/>
    </xf>
    <xf numFmtId="0" fontId="27" fillId="21" borderId="60" xfId="0" applyFont="1" applyFill="1" applyBorder="1" applyAlignment="1">
      <alignment horizontal="center" vertical="center" textRotation="90" wrapText="1"/>
    </xf>
    <xf numFmtId="0" fontId="2" fillId="0" borderId="14" xfId="0" applyFont="1" applyFill="1" applyBorder="1"/>
    <xf numFmtId="9" fontId="2" fillId="0" borderId="14" xfId="3" applyFont="1" applyFill="1" applyBorder="1" applyAlignment="1">
      <alignment vertical="center"/>
    </xf>
    <xf numFmtId="9" fontId="7" fillId="2" borderId="39" xfId="0" applyNumberFormat="1" applyFont="1" applyFill="1" applyBorder="1" applyAlignment="1">
      <alignment horizontal="left" vertical="center" wrapText="1"/>
    </xf>
    <xf numFmtId="9" fontId="7" fillId="2" borderId="39" xfId="3" applyFont="1" applyFill="1" applyBorder="1" applyAlignment="1">
      <alignment horizontal="left" vertical="center" wrapText="1"/>
    </xf>
    <xf numFmtId="0" fontId="2" fillId="2" borderId="39" xfId="0" applyFont="1" applyFill="1" applyBorder="1" applyAlignment="1">
      <alignment horizontal="left" vertical="center" wrapText="1"/>
    </xf>
    <xf numFmtId="0" fontId="2" fillId="0" borderId="39" xfId="0" applyFont="1" applyBorder="1" applyAlignment="1">
      <alignment horizontal="left" vertical="center" wrapText="1"/>
    </xf>
    <xf numFmtId="9" fontId="7" fillId="2" borderId="17" xfId="0" applyNumberFormat="1" applyFont="1" applyFill="1" applyBorder="1" applyAlignment="1">
      <alignment horizontal="left" vertical="center" wrapText="1"/>
    </xf>
    <xf numFmtId="9" fontId="7" fillId="2" borderId="55" xfId="0" applyNumberFormat="1" applyFont="1" applyFill="1" applyBorder="1" applyAlignment="1">
      <alignment horizontal="left" vertical="center" wrapText="1"/>
    </xf>
    <xf numFmtId="9" fontId="7" fillId="2" borderId="25" xfId="0" applyNumberFormat="1" applyFont="1" applyFill="1" applyBorder="1" applyAlignment="1">
      <alignment horizontal="left" vertical="center" wrapText="1"/>
    </xf>
    <xf numFmtId="9" fontId="21" fillId="0" borderId="14" xfId="3" applyNumberFormat="1" applyFont="1" applyBorder="1" applyAlignment="1">
      <alignment vertical="center"/>
    </xf>
    <xf numFmtId="0" fontId="16" fillId="0" borderId="0" xfId="0" applyFont="1" applyFill="1" applyAlignment="1">
      <alignment horizontal="center" vertical="center"/>
    </xf>
    <xf numFmtId="9" fontId="2" fillId="0" borderId="14" xfId="3" applyFont="1" applyFill="1" applyBorder="1" applyAlignment="1">
      <alignment horizontal="center" vertical="center"/>
    </xf>
    <xf numFmtId="9" fontId="21" fillId="0" borderId="14" xfId="3" applyNumberFormat="1" applyFont="1" applyBorder="1" applyAlignment="1">
      <alignment horizontal="center" vertical="center"/>
    </xf>
    <xf numFmtId="10" fontId="21" fillId="0" borderId="14" xfId="3" applyNumberFormat="1" applyFont="1" applyBorder="1" applyAlignment="1">
      <alignment horizontal="center" vertical="center"/>
    </xf>
    <xf numFmtId="9" fontId="2" fillId="0" borderId="39" xfId="3" applyFont="1" applyFill="1" applyBorder="1" applyAlignment="1">
      <alignment horizontal="center" vertical="center"/>
    </xf>
    <xf numFmtId="0" fontId="1" fillId="2" borderId="14" xfId="0" applyFont="1" applyFill="1" applyBorder="1" applyAlignment="1">
      <alignment horizontal="left" vertical="center" wrapText="1"/>
    </xf>
    <xf numFmtId="0" fontId="1" fillId="0" borderId="14" xfId="0" applyFont="1" applyBorder="1" applyAlignment="1">
      <alignment horizontal="left" vertical="center" wrapText="1"/>
    </xf>
    <xf numFmtId="0" fontId="19" fillId="0" borderId="14" xfId="0" applyFont="1" applyBorder="1" applyAlignment="1">
      <alignment horizontal="left" vertical="center" wrapText="1"/>
    </xf>
    <xf numFmtId="0" fontId="19" fillId="2" borderId="14" xfId="0" applyFont="1" applyFill="1" applyBorder="1" applyAlignment="1">
      <alignment horizontal="left" vertical="center" wrapText="1"/>
    </xf>
    <xf numFmtId="0" fontId="1" fillId="2" borderId="21" xfId="0" applyFont="1" applyFill="1" applyBorder="1" applyAlignment="1">
      <alignment horizontal="left" vertical="center" wrapText="1"/>
    </xf>
    <xf numFmtId="9" fontId="19" fillId="2" borderId="14" xfId="0" applyNumberFormat="1" applyFont="1" applyFill="1" applyBorder="1" applyAlignment="1">
      <alignment horizontal="center" vertical="center" wrapText="1"/>
    </xf>
    <xf numFmtId="9" fontId="19" fillId="0" borderId="14" xfId="0" applyNumberFormat="1" applyFont="1" applyBorder="1" applyAlignment="1">
      <alignment horizontal="center" vertical="center" wrapText="1"/>
    </xf>
    <xf numFmtId="0" fontId="19" fillId="0" borderId="14" xfId="0" applyFont="1" applyFill="1" applyBorder="1" applyAlignment="1">
      <alignment horizontal="left" vertical="center" wrapText="1"/>
    </xf>
    <xf numFmtId="9" fontId="1" fillId="0" borderId="14" xfId="3" applyFont="1" applyFill="1" applyBorder="1" applyAlignment="1">
      <alignment horizontal="center" vertical="center"/>
    </xf>
    <xf numFmtId="0" fontId="1" fillId="0" borderId="14" xfId="0" applyFont="1" applyFill="1" applyBorder="1" applyAlignment="1">
      <alignment horizontal="left" vertical="center" wrapText="1"/>
    </xf>
    <xf numFmtId="0" fontId="1" fillId="0" borderId="21" xfId="0" applyFont="1" applyFill="1" applyBorder="1" applyAlignment="1">
      <alignment horizontal="left" vertical="center" wrapText="1"/>
    </xf>
    <xf numFmtId="9" fontId="19" fillId="0" borderId="14" xfId="0" applyNumberFormat="1" applyFont="1" applyFill="1" applyBorder="1" applyAlignment="1">
      <alignment horizontal="center" vertical="center" wrapText="1"/>
    </xf>
    <xf numFmtId="0" fontId="1" fillId="0" borderId="0" xfId="0" applyFont="1" applyFill="1"/>
    <xf numFmtId="0" fontId="19" fillId="0" borderId="21" xfId="0" applyFont="1" applyFill="1" applyBorder="1" applyAlignment="1">
      <alignment horizontal="left" vertical="center" wrapText="1"/>
    </xf>
    <xf numFmtId="0" fontId="19" fillId="0" borderId="14" xfId="0" applyFont="1" applyFill="1" applyBorder="1" applyAlignment="1">
      <alignment horizontal="center" vertical="center" wrapText="1"/>
    </xf>
    <xf numFmtId="9" fontId="1" fillId="0" borderId="14" xfId="0" applyNumberFormat="1" applyFont="1" applyFill="1" applyBorder="1" applyAlignment="1">
      <alignment horizontal="center" vertical="center" wrapText="1"/>
    </xf>
    <xf numFmtId="0" fontId="1" fillId="0" borderId="14" xfId="0" applyFont="1" applyFill="1" applyBorder="1" applyAlignment="1">
      <alignment vertical="center" wrapText="1"/>
    </xf>
    <xf numFmtId="0" fontId="1" fillId="0" borderId="14" xfId="0" applyFont="1" applyFill="1" applyBorder="1" applyAlignment="1">
      <alignment horizontal="center" vertical="center"/>
    </xf>
    <xf numFmtId="9" fontId="19" fillId="0" borderId="55" xfId="0" applyNumberFormat="1" applyFont="1" applyFill="1" applyBorder="1" applyAlignment="1">
      <alignment horizontal="center" vertical="center" wrapText="1"/>
    </xf>
    <xf numFmtId="0" fontId="61" fillId="0" borderId="14" xfId="0" applyFont="1" applyFill="1" applyBorder="1" applyAlignment="1">
      <alignment horizontal="left" vertical="center" wrapText="1"/>
    </xf>
    <xf numFmtId="0" fontId="61" fillId="0" borderId="21" xfId="0" applyFont="1" applyFill="1" applyBorder="1" applyAlignment="1">
      <alignment horizontal="left" vertical="center" wrapText="1"/>
    </xf>
    <xf numFmtId="9" fontId="61" fillId="0" borderId="14" xfId="0" applyNumberFormat="1" applyFont="1" applyFill="1" applyBorder="1" applyAlignment="1">
      <alignment horizontal="center" vertical="center" wrapText="1"/>
    </xf>
    <xf numFmtId="41" fontId="61" fillId="0" borderId="14" xfId="1" applyFont="1" applyFill="1" applyBorder="1" applyAlignment="1">
      <alignment horizontal="center" vertical="center" wrapText="1"/>
    </xf>
    <xf numFmtId="0" fontId="7" fillId="11" borderId="14" xfId="0" applyFont="1" applyFill="1" applyBorder="1" applyAlignment="1">
      <alignment horizontal="center" vertical="center" wrapText="1"/>
    </xf>
    <xf numFmtId="0" fontId="0" fillId="0" borderId="0" xfId="0" pivotButton="1"/>
    <xf numFmtId="0" fontId="0" fillId="0" borderId="0" xfId="0" applyAlignment="1">
      <alignment horizontal="left"/>
    </xf>
    <xf numFmtId="9" fontId="0" fillId="0" borderId="0" xfId="0" applyNumberFormat="1"/>
    <xf numFmtId="10" fontId="2" fillId="0" borderId="14" xfId="3" applyNumberFormat="1" applyFont="1" applyBorder="1" applyAlignment="1">
      <alignment horizontal="center" vertical="center" wrapText="1"/>
    </xf>
    <xf numFmtId="9" fontId="8" fillId="12" borderId="14" xfId="3" applyNumberFormat="1" applyFont="1" applyFill="1" applyBorder="1" applyAlignment="1">
      <alignment horizontal="center" vertical="center" wrapText="1"/>
    </xf>
    <xf numFmtId="9" fontId="7" fillId="0" borderId="14" xfId="3" applyFont="1" applyBorder="1" applyAlignment="1">
      <alignment horizontal="center" vertical="center" wrapText="1"/>
    </xf>
    <xf numFmtId="10" fontId="8" fillId="12" borderId="14" xfId="3" applyNumberFormat="1" applyFont="1" applyFill="1" applyBorder="1" applyAlignment="1">
      <alignment horizontal="center" vertical="center" wrapText="1"/>
    </xf>
    <xf numFmtId="10" fontId="8" fillId="0" borderId="14" xfId="3" applyNumberFormat="1" applyFont="1" applyBorder="1" applyAlignment="1">
      <alignment horizontal="center" vertical="center" wrapText="1"/>
    </xf>
    <xf numFmtId="10" fontId="7" fillId="0" borderId="14" xfId="3" applyNumberFormat="1" applyFont="1" applyBorder="1" applyAlignment="1">
      <alignment horizontal="center" vertical="center" wrapText="1"/>
    </xf>
    <xf numFmtId="9" fontId="8" fillId="0" borderId="39" xfId="3" applyFont="1" applyBorder="1" applyAlignment="1">
      <alignment horizontal="center" vertical="center" wrapText="1"/>
    </xf>
    <xf numFmtId="166" fontId="0" fillId="0" borderId="0" xfId="0" applyNumberFormat="1"/>
    <xf numFmtId="0" fontId="10" fillId="0" borderId="55" xfId="0" applyFont="1" applyFill="1" applyBorder="1" applyAlignment="1">
      <alignment horizontal="left" vertical="center" wrapText="1"/>
    </xf>
    <xf numFmtId="0" fontId="10" fillId="0" borderId="14" xfId="0" applyFont="1" applyFill="1" applyBorder="1" applyAlignment="1">
      <alignment horizontal="left" vertical="center" wrapText="1"/>
    </xf>
    <xf numFmtId="9" fontId="2" fillId="0" borderId="0" xfId="0" applyNumberFormat="1" applyFont="1" applyFill="1" applyAlignment="1">
      <alignment horizontal="center"/>
    </xf>
    <xf numFmtId="167" fontId="2" fillId="0" borderId="0" xfId="0" applyNumberFormat="1" applyFont="1" applyFill="1" applyAlignment="1">
      <alignment horizontal="center"/>
    </xf>
    <xf numFmtId="0" fontId="21" fillId="2" borderId="51" xfId="0" applyFont="1" applyFill="1" applyBorder="1" applyAlignment="1">
      <alignment horizontal="left" vertical="center" wrapText="1"/>
    </xf>
    <xf numFmtId="0" fontId="21" fillId="2" borderId="53" xfId="0" applyFont="1" applyFill="1" applyBorder="1" applyAlignment="1">
      <alignment horizontal="left" vertical="center" wrapText="1"/>
    </xf>
    <xf numFmtId="0" fontId="56" fillId="0" borderId="54" xfId="0" applyFont="1" applyBorder="1" applyAlignment="1">
      <alignment horizontal="left" vertical="center" wrapText="1"/>
    </xf>
    <xf numFmtId="0" fontId="56" fillId="0" borderId="0" xfId="0" applyFont="1" applyAlignment="1">
      <alignment horizontal="left" vertical="center" wrapText="1"/>
    </xf>
    <xf numFmtId="9" fontId="21" fillId="0" borderId="51" xfId="3" applyFont="1" applyBorder="1" applyAlignment="1">
      <alignment horizontal="center"/>
    </xf>
    <xf numFmtId="9" fontId="21" fillId="0" borderId="53" xfId="3" applyFont="1" applyBorder="1" applyAlignment="1">
      <alignment horizontal="center"/>
    </xf>
    <xf numFmtId="10" fontId="21" fillId="0" borderId="51" xfId="3" applyNumberFormat="1" applyFont="1" applyBorder="1" applyAlignment="1">
      <alignment horizontal="center"/>
    </xf>
    <xf numFmtId="10" fontId="21" fillId="0" borderId="53" xfId="3" applyNumberFormat="1" applyFont="1" applyBorder="1" applyAlignment="1">
      <alignment horizontal="center"/>
    </xf>
    <xf numFmtId="0" fontId="54" fillId="0" borderId="0" xfId="0" applyFont="1" applyFill="1" applyBorder="1" applyAlignment="1">
      <alignment horizontal="center" vertical="center"/>
    </xf>
    <xf numFmtId="0" fontId="55" fillId="29" borderId="51" xfId="0" applyFont="1" applyFill="1" applyBorder="1" applyAlignment="1">
      <alignment horizontal="center"/>
    </xf>
    <xf numFmtId="0" fontId="55" fillId="29" borderId="53" xfId="0" applyFont="1" applyFill="1" applyBorder="1" applyAlignment="1">
      <alignment horizontal="center"/>
    </xf>
    <xf numFmtId="9" fontId="21" fillId="0" borderId="51" xfId="3" applyFont="1" applyBorder="1" applyAlignment="1">
      <alignment horizontal="center" vertical="center"/>
    </xf>
    <xf numFmtId="9" fontId="21" fillId="0" borderId="53" xfId="3" applyFont="1" applyBorder="1" applyAlignment="1">
      <alignment horizontal="center" vertical="center"/>
    </xf>
    <xf numFmtId="9" fontId="21" fillId="0" borderId="51" xfId="3" applyNumberFormat="1" applyFont="1" applyBorder="1" applyAlignment="1">
      <alignment horizontal="center" vertical="center"/>
    </xf>
    <xf numFmtId="9" fontId="21" fillId="0" borderId="53" xfId="3" applyNumberFormat="1" applyFont="1" applyBorder="1" applyAlignment="1">
      <alignment horizontal="center" vertical="center"/>
    </xf>
    <xf numFmtId="0" fontId="21" fillId="0" borderId="51" xfId="0" applyFont="1" applyBorder="1" applyAlignment="1">
      <alignment horizontal="center"/>
    </xf>
    <xf numFmtId="0" fontId="21" fillId="0" borderId="53" xfId="0" applyFont="1" applyBorder="1" applyAlignment="1">
      <alignment horizontal="center"/>
    </xf>
    <xf numFmtId="0" fontId="40" fillId="0" borderId="51" xfId="0" applyFont="1" applyBorder="1" applyAlignment="1">
      <alignment horizontal="center" vertical="center" wrapText="1"/>
    </xf>
    <xf numFmtId="0" fontId="40" fillId="0" borderId="53" xfId="0" applyFont="1" applyBorder="1" applyAlignment="1">
      <alignment horizontal="center" vertical="center" wrapText="1"/>
    </xf>
    <xf numFmtId="9" fontId="0" fillId="0" borderId="61" xfId="3" applyFont="1" applyBorder="1" applyAlignment="1">
      <alignment horizontal="center"/>
    </xf>
    <xf numFmtId="9" fontId="0" fillId="0" borderId="0" xfId="3" applyFont="1" applyAlignment="1">
      <alignment horizontal="center"/>
    </xf>
    <xf numFmtId="0" fontId="21" fillId="2" borderId="50" xfId="0" applyFont="1" applyFill="1" applyBorder="1" applyAlignment="1">
      <alignment horizontal="left" vertical="center" wrapText="1"/>
    </xf>
    <xf numFmtId="0" fontId="39" fillId="0" borderId="0" xfId="0" applyFont="1" applyFill="1" applyAlignment="1">
      <alignment horizontal="center" vertical="center"/>
    </xf>
    <xf numFmtId="0" fontId="21" fillId="0" borderId="42" xfId="0" applyFont="1" applyFill="1" applyBorder="1" applyAlignment="1">
      <alignment horizontal="left" vertical="center" wrapText="1"/>
    </xf>
    <xf numFmtId="0" fontId="21" fillId="0" borderId="43" xfId="0" applyFont="1" applyFill="1" applyBorder="1" applyAlignment="1">
      <alignment horizontal="left" vertical="center" wrapText="1"/>
    </xf>
    <xf numFmtId="0" fontId="21" fillId="0" borderId="44" xfId="0" applyFont="1" applyFill="1" applyBorder="1" applyAlignment="1">
      <alignment horizontal="left" vertical="center" wrapText="1"/>
    </xf>
    <xf numFmtId="0" fontId="21" fillId="2" borderId="52" xfId="0" applyFont="1" applyFill="1" applyBorder="1" applyAlignment="1">
      <alignment horizontal="left" vertical="center" wrapText="1"/>
    </xf>
    <xf numFmtId="0" fontId="55" fillId="22" borderId="50" xfId="0" applyFont="1" applyFill="1" applyBorder="1" applyAlignment="1">
      <alignment horizontal="center"/>
    </xf>
    <xf numFmtId="0" fontId="55" fillId="29" borderId="50" xfId="0" applyFont="1" applyFill="1" applyBorder="1" applyAlignment="1">
      <alignment horizontal="center"/>
    </xf>
    <xf numFmtId="0" fontId="55" fillId="29" borderId="50" xfId="0" applyFont="1" applyFill="1" applyBorder="1" applyAlignment="1">
      <alignment horizontal="center" vertical="center"/>
    </xf>
    <xf numFmtId="0" fontId="55" fillId="29" borderId="51" xfId="0" applyFont="1" applyFill="1" applyBorder="1" applyAlignment="1">
      <alignment horizontal="center" vertical="center"/>
    </xf>
    <xf numFmtId="0" fontId="55" fillId="29" borderId="53" xfId="0" applyFont="1" applyFill="1" applyBorder="1" applyAlignment="1">
      <alignment horizontal="center" vertical="center"/>
    </xf>
    <xf numFmtId="0" fontId="29" fillId="12" borderId="0" xfId="0" applyFont="1" applyFill="1" applyAlignment="1">
      <alignment horizontal="center"/>
    </xf>
    <xf numFmtId="0" fontId="31" fillId="0" borderId="0" xfId="4" applyFont="1" applyAlignment="1">
      <alignment horizontal="center"/>
    </xf>
    <xf numFmtId="0" fontId="31" fillId="0" borderId="1" xfId="4" applyFont="1" applyBorder="1" applyAlignment="1">
      <alignment horizontal="center"/>
    </xf>
    <xf numFmtId="0" fontId="31" fillId="0" borderId="14" xfId="4" applyFont="1" applyBorder="1" applyAlignment="1">
      <alignment horizontal="center"/>
    </xf>
    <xf numFmtId="0" fontId="37" fillId="0" borderId="0" xfId="4" applyFont="1" applyAlignment="1">
      <alignment horizontal="left" vertical="center" wrapText="1"/>
    </xf>
    <xf numFmtId="0" fontId="40" fillId="0" borderId="45" xfId="0" applyFont="1" applyFill="1" applyBorder="1" applyAlignment="1">
      <alignment horizontal="left" vertical="center" wrapText="1"/>
    </xf>
    <xf numFmtId="9" fontId="50" fillId="0" borderId="46" xfId="0" applyNumberFormat="1" applyFont="1" applyBorder="1" applyAlignment="1">
      <alignment horizontal="center"/>
    </xf>
    <xf numFmtId="0" fontId="50" fillId="0" borderId="46" xfId="0" applyFont="1" applyBorder="1" applyAlignment="1">
      <alignment horizontal="center"/>
    </xf>
    <xf numFmtId="0" fontId="47" fillId="0" borderId="47" xfId="7" applyBorder="1" applyAlignment="1">
      <alignment horizontal="center"/>
    </xf>
    <xf numFmtId="0" fontId="0" fillId="0" borderId="48" xfId="0" applyBorder="1" applyAlignment="1">
      <alignment horizontal="center"/>
    </xf>
    <xf numFmtId="0" fontId="0" fillId="0" borderId="49" xfId="0" applyBorder="1" applyAlignment="1">
      <alignment horizontal="center"/>
    </xf>
    <xf numFmtId="0" fontId="49" fillId="0" borderId="46" xfId="0" applyFont="1" applyBorder="1" applyAlignment="1">
      <alignment horizontal="right"/>
    </xf>
    <xf numFmtId="0" fontId="43" fillId="0" borderId="46" xfId="0" applyFont="1" applyBorder="1" applyAlignment="1">
      <alignment horizontal="center"/>
    </xf>
    <xf numFmtId="10" fontId="49" fillId="0" borderId="46" xfId="0" applyNumberFormat="1" applyFont="1" applyBorder="1" applyAlignment="1">
      <alignment horizontal="center"/>
    </xf>
    <xf numFmtId="10" fontId="43" fillId="0" borderId="46" xfId="0" applyNumberFormat="1" applyFont="1" applyBorder="1" applyAlignment="1">
      <alignment horizontal="center"/>
    </xf>
    <xf numFmtId="10" fontId="50" fillId="0" borderId="46" xfId="3" applyNumberFormat="1" applyFont="1" applyBorder="1" applyAlignment="1">
      <alignment horizontal="center"/>
    </xf>
    <xf numFmtId="0" fontId="50" fillId="0" borderId="46" xfId="0" applyFont="1" applyBorder="1" applyAlignment="1">
      <alignment horizontal="right"/>
    </xf>
    <xf numFmtId="0" fontId="41" fillId="0" borderId="0" xfId="0" applyFont="1" applyFill="1" applyBorder="1" applyAlignment="1">
      <alignment horizontal="center" vertical="center" wrapText="1"/>
    </xf>
    <xf numFmtId="0" fontId="45" fillId="22" borderId="46" xfId="0" applyFont="1" applyFill="1" applyBorder="1" applyAlignment="1">
      <alignment horizontal="center" vertical="center"/>
    </xf>
    <xf numFmtId="0" fontId="46" fillId="22" borderId="46" xfId="0" applyFont="1" applyFill="1" applyBorder="1" applyAlignment="1">
      <alignment horizontal="center" vertical="center"/>
    </xf>
    <xf numFmtId="0" fontId="45" fillId="28" borderId="46" xfId="0" applyFont="1" applyFill="1" applyBorder="1" applyAlignment="1">
      <alignment horizontal="center" vertical="center" wrapText="1"/>
    </xf>
    <xf numFmtId="0" fontId="45" fillId="19" borderId="46" xfId="0" applyFont="1" applyFill="1" applyBorder="1" applyAlignment="1">
      <alignment horizontal="center" vertical="center"/>
    </xf>
    <xf numFmtId="0" fontId="45" fillId="9" borderId="46" xfId="0" applyFont="1" applyFill="1" applyBorder="1" applyAlignment="1">
      <alignment horizontal="center" vertical="center" wrapText="1"/>
    </xf>
    <xf numFmtId="0" fontId="45" fillId="27" borderId="46" xfId="0" applyFont="1" applyFill="1" applyBorder="1" applyAlignment="1">
      <alignment horizontal="center" vertical="center" wrapText="1"/>
    </xf>
    <xf numFmtId="0" fontId="20" fillId="0" borderId="41" xfId="0" applyFont="1" applyFill="1" applyBorder="1" applyAlignment="1">
      <alignment horizontal="right" vertical="center"/>
    </xf>
    <xf numFmtId="0" fontId="20" fillId="0" borderId="42" xfId="0" applyFont="1" applyFill="1" applyBorder="1" applyAlignment="1">
      <alignment horizontal="right" vertical="center"/>
    </xf>
    <xf numFmtId="0" fontId="21" fillId="0" borderId="51" xfId="0" applyFont="1" applyFill="1" applyBorder="1" applyAlignment="1">
      <alignment horizontal="left" vertical="center"/>
    </xf>
    <xf numFmtId="0" fontId="21" fillId="0" borderId="52" xfId="0" applyFont="1" applyFill="1" applyBorder="1" applyAlignment="1">
      <alignment horizontal="left" vertical="center"/>
    </xf>
    <xf numFmtId="0" fontId="21" fillId="0" borderId="52" xfId="0" applyFont="1" applyFill="1" applyBorder="1" applyAlignment="1">
      <alignment horizontal="center" vertical="center"/>
    </xf>
    <xf numFmtId="0" fontId="21" fillId="0" borderId="53" xfId="0" applyFont="1" applyFill="1" applyBorder="1" applyAlignment="1">
      <alignment horizontal="left" vertical="center"/>
    </xf>
    <xf numFmtId="0" fontId="22" fillId="0" borderId="0" xfId="0" applyFont="1" applyFill="1" applyAlignment="1">
      <alignment horizontal="center" vertical="center"/>
    </xf>
    <xf numFmtId="0" fontId="21" fillId="0" borderId="58" xfId="0" applyFont="1" applyFill="1" applyBorder="1" applyAlignment="1">
      <alignment horizontal="left" vertical="center" wrapText="1"/>
    </xf>
    <xf numFmtId="0" fontId="21" fillId="0" borderId="59" xfId="0" applyFont="1" applyFill="1" applyBorder="1" applyAlignment="1">
      <alignment horizontal="left" vertical="center" wrapText="1"/>
    </xf>
    <xf numFmtId="0" fontId="21" fillId="0" borderId="59" xfId="0" applyFont="1" applyFill="1" applyBorder="1" applyAlignment="1">
      <alignment horizontal="center" vertical="center" wrapText="1"/>
    </xf>
    <xf numFmtId="0" fontId="22" fillId="0" borderId="0" xfId="0" applyFont="1" applyAlignment="1">
      <alignment horizontal="center" vertical="center"/>
    </xf>
    <xf numFmtId="0" fontId="20" fillId="0" borderId="41" xfId="0" applyFont="1" applyBorder="1" applyAlignment="1">
      <alignment horizontal="right" vertical="center"/>
    </xf>
    <xf numFmtId="0" fontId="20" fillId="0" borderId="42" xfId="0" applyFont="1" applyBorder="1" applyAlignment="1">
      <alignment horizontal="right" vertical="center"/>
    </xf>
    <xf numFmtId="0" fontId="21" fillId="0" borderId="50" xfId="0" applyFont="1" applyBorder="1" applyAlignment="1">
      <alignment horizontal="left" vertical="center"/>
    </xf>
    <xf numFmtId="0" fontId="21" fillId="0" borderId="42" xfId="0" applyFont="1" applyBorder="1" applyAlignment="1">
      <alignment horizontal="left" vertical="center"/>
    </xf>
    <xf numFmtId="0" fontId="21" fillId="0" borderId="43" xfId="0" applyFont="1" applyBorder="1" applyAlignment="1">
      <alignment horizontal="left" vertical="center"/>
    </xf>
    <xf numFmtId="0" fontId="21" fillId="0" borderId="44" xfId="0" applyFont="1" applyBorder="1" applyAlignment="1">
      <alignment horizontal="left" vertical="center"/>
    </xf>
    <xf numFmtId="0" fontId="21" fillId="0" borderId="41" xfId="0" applyFont="1" applyBorder="1" applyAlignment="1">
      <alignment horizontal="left" vertical="center" wrapText="1"/>
    </xf>
    <xf numFmtId="0" fontId="21" fillId="0" borderId="42" xfId="0" applyFont="1" applyFill="1" applyBorder="1" applyAlignment="1">
      <alignment horizontal="left" vertical="center"/>
    </xf>
    <xf numFmtId="0" fontId="21" fillId="0" borderId="43" xfId="0" applyFont="1" applyFill="1" applyBorder="1" applyAlignment="1">
      <alignment horizontal="left" vertical="center"/>
    </xf>
    <xf numFmtId="0" fontId="21" fillId="0" borderId="44" xfId="0" applyFont="1" applyFill="1" applyBorder="1" applyAlignment="1">
      <alignment horizontal="left" vertical="center"/>
    </xf>
    <xf numFmtId="0" fontId="21" fillId="0" borderId="41" xfId="0" applyFont="1" applyFill="1" applyBorder="1" applyAlignment="1">
      <alignment horizontal="left" vertical="center" wrapText="1"/>
    </xf>
    <xf numFmtId="0" fontId="1" fillId="2" borderId="0" xfId="0" applyFont="1" applyFill="1" applyAlignment="1">
      <alignment horizontal="center"/>
    </xf>
    <xf numFmtId="0" fontId="1" fillId="2" borderId="0" xfId="0" applyFont="1" applyFill="1" applyAlignment="1">
      <alignment horizontal="right"/>
    </xf>
    <xf numFmtId="0" fontId="2" fillId="2" borderId="1" xfId="0" applyFont="1" applyFill="1" applyBorder="1" applyAlignment="1">
      <alignment horizontal="left" wrapText="1"/>
    </xf>
    <xf numFmtId="0" fontId="2" fillId="2" borderId="20" xfId="0" applyFont="1" applyFill="1" applyBorder="1" applyAlignment="1">
      <alignment horizontal="center" vertical="center" wrapText="1"/>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19" fillId="17" borderId="5" xfId="0" applyFont="1" applyFill="1" applyBorder="1" applyAlignment="1">
      <alignment horizontal="center" vertical="center"/>
    </xf>
    <xf numFmtId="0" fontId="19" fillId="17" borderId="6" xfId="0" applyFont="1" applyFill="1" applyBorder="1" applyAlignment="1">
      <alignment horizontal="center" vertical="center"/>
    </xf>
    <xf numFmtId="0" fontId="19" fillId="17" borderId="7" xfId="0" applyFont="1" applyFill="1" applyBorder="1" applyAlignment="1">
      <alignment horizontal="center" vertical="center"/>
    </xf>
    <xf numFmtId="0" fontId="1" fillId="8" borderId="13" xfId="0" applyFont="1" applyFill="1" applyBorder="1" applyAlignment="1">
      <alignment horizontal="center" vertical="center"/>
    </xf>
    <xf numFmtId="0" fontId="1" fillId="8" borderId="14" xfId="0" applyFont="1" applyFill="1" applyBorder="1" applyAlignment="1">
      <alignment horizontal="center" vertical="center"/>
    </xf>
    <xf numFmtId="0" fontId="1" fillId="8" borderId="15"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13" xfId="0" applyFont="1" applyFill="1" applyBorder="1" applyAlignment="1">
      <alignment horizontal="center" vertical="center"/>
    </xf>
    <xf numFmtId="0" fontId="1" fillId="4" borderId="14"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7"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6" xfId="0" applyFont="1" applyFill="1" applyBorder="1" applyAlignment="1">
      <alignment horizontal="center" vertical="center"/>
    </xf>
    <xf numFmtId="0" fontId="1" fillId="6" borderId="7"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 xfId="0" applyFont="1" applyFill="1" applyBorder="1" applyAlignment="1">
      <alignment horizontal="center" vertical="center"/>
    </xf>
    <xf numFmtId="0" fontId="1" fillId="7" borderId="7"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6" xfId="0" applyFont="1" applyFill="1" applyBorder="1" applyAlignment="1">
      <alignment horizontal="center" vertical="center"/>
    </xf>
    <xf numFmtId="0" fontId="1" fillId="8" borderId="7" xfId="0" applyFont="1" applyFill="1" applyBorder="1" applyAlignment="1">
      <alignment horizontal="center" vertical="center"/>
    </xf>
    <xf numFmtId="0" fontId="1" fillId="5" borderId="13"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15"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15" xfId="0" applyFont="1" applyFill="1" applyBorder="1" applyAlignment="1">
      <alignment horizontal="center" vertical="center"/>
    </xf>
    <xf numFmtId="0" fontId="1" fillId="7" borderId="13" xfId="0" applyFont="1" applyFill="1" applyBorder="1" applyAlignment="1">
      <alignment horizontal="center" vertical="center"/>
    </xf>
    <xf numFmtId="0" fontId="1" fillId="7" borderId="14" xfId="0" applyFont="1" applyFill="1" applyBorder="1" applyAlignment="1">
      <alignment horizontal="center" vertical="center"/>
    </xf>
    <xf numFmtId="0" fontId="1" fillId="7" borderId="15"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12" xfId="0" applyFont="1" applyFill="1" applyBorder="1" applyAlignment="1">
      <alignment horizontal="center" vertical="center"/>
    </xf>
    <xf numFmtId="0" fontId="6" fillId="2" borderId="0" xfId="0" applyFont="1" applyFill="1" applyAlignment="1">
      <alignment horizontal="center" vertical="center"/>
    </xf>
    <xf numFmtId="0" fontId="19" fillId="17" borderId="39" xfId="0" applyFont="1" applyFill="1" applyBorder="1" applyAlignment="1">
      <alignment horizontal="center" vertical="center"/>
    </xf>
    <xf numFmtId="0" fontId="2" fillId="0" borderId="25" xfId="0" applyFont="1" applyBorder="1" applyAlignment="1">
      <alignment horizontal="center" vertical="center"/>
    </xf>
    <xf numFmtId="0" fontId="19" fillId="17" borderId="40" xfId="0" applyFont="1" applyFill="1" applyBorder="1" applyAlignment="1">
      <alignment horizontal="center" vertical="center"/>
    </xf>
    <xf numFmtId="0" fontId="2" fillId="0" borderId="38" xfId="0" applyFont="1" applyBorder="1" applyAlignment="1">
      <alignment horizontal="center" vertical="center"/>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7" fillId="2" borderId="39" xfId="0" applyFont="1" applyFill="1" applyBorder="1" applyAlignment="1">
      <alignment horizontal="left" vertical="center" wrapText="1"/>
    </xf>
    <xf numFmtId="0" fontId="7" fillId="2" borderId="40" xfId="0" applyFont="1" applyFill="1" applyBorder="1" applyAlignment="1">
      <alignment horizontal="left" vertical="center" wrapText="1"/>
    </xf>
    <xf numFmtId="0" fontId="2" fillId="0" borderId="21" xfId="0" applyFont="1" applyBorder="1" applyAlignment="1">
      <alignment horizontal="center" vertical="center"/>
    </xf>
    <xf numFmtId="0" fontId="2" fillId="0" borderId="17"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5" borderId="19" xfId="0" applyFont="1" applyFill="1" applyBorder="1" applyAlignment="1">
      <alignment horizontal="center" vertical="center" wrapText="1"/>
    </xf>
    <xf numFmtId="0" fontId="14" fillId="15" borderId="11" xfId="0" applyFont="1" applyFill="1" applyBorder="1" applyAlignment="1">
      <alignment horizontal="center" vertical="center" wrapText="1"/>
    </xf>
    <xf numFmtId="0" fontId="14" fillId="15" borderId="14" xfId="0" applyFont="1" applyFill="1" applyBorder="1" applyAlignment="1">
      <alignment horizontal="center" vertical="center" wrapText="1"/>
    </xf>
    <xf numFmtId="0" fontId="14" fillId="15" borderId="20" xfId="0" applyFont="1" applyFill="1" applyBorder="1" applyAlignment="1">
      <alignment horizontal="center" vertical="center" wrapText="1"/>
    </xf>
    <xf numFmtId="0" fontId="14" fillId="15" borderId="22" xfId="0" applyFont="1" applyFill="1" applyBorder="1" applyAlignment="1">
      <alignment horizontal="center" vertical="center" wrapText="1"/>
    </xf>
    <xf numFmtId="0" fontId="15" fillId="0" borderId="23" xfId="0" applyFont="1" applyBorder="1" applyAlignment="1">
      <alignment horizontal="center" vertical="center" wrapText="1"/>
    </xf>
    <xf numFmtId="0" fontId="15" fillId="0" borderId="24" xfId="0" applyFont="1" applyBorder="1" applyAlignment="1">
      <alignment horizontal="center" vertical="center" wrapText="1"/>
    </xf>
    <xf numFmtId="0" fontId="14" fillId="15" borderId="21" xfId="0" applyFont="1" applyFill="1" applyBorder="1" applyAlignment="1">
      <alignment horizontal="center" vertical="center" wrapText="1"/>
    </xf>
  </cellXfs>
  <cellStyles count="8">
    <cellStyle name="Hipervínculo" xfId="7" builtinId="8"/>
    <cellStyle name="Millares" xfId="6" builtinId="3"/>
    <cellStyle name="Millares [0]" xfId="1" builtinId="6"/>
    <cellStyle name="Neutral" xfId="2" builtinId="28"/>
    <cellStyle name="Normal" xfId="0" builtinId="0"/>
    <cellStyle name="Normal 2" xfId="4"/>
    <cellStyle name="Porcentaje" xfId="3" builtinId="5"/>
    <cellStyle name="Porcentaje 2" xfId="5"/>
  </cellStyles>
  <dxfs count="30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Presentación!$F$15</c:f>
              <c:strCache>
                <c:ptCount val="1"/>
                <c:pt idx="0">
                  <c:v>Avance esperado a abril *</c:v>
                </c:pt>
              </c:strCache>
            </c:strRef>
          </c:tx>
          <c:spPr>
            <a:solidFill>
              <a:srgbClr val="FFC000"/>
            </a:solidFill>
            <a:ln>
              <a:noFill/>
            </a:ln>
            <a:effectLst/>
          </c:spPr>
          <c:invertIfNegative val="0"/>
          <c:cat>
            <c:strRef>
              <c:f>Presentación!$C$16:$C$22</c:f>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f>Presentación!$F$16:$F$22</c:f>
              <c:numCache>
                <c:formatCode>0%</c:formatCode>
                <c:ptCount val="7"/>
                <c:pt idx="0">
                  <c:v>0.49999999999999994</c:v>
                </c:pt>
                <c:pt idx="1">
                  <c:v>0.33</c:v>
                </c:pt>
                <c:pt idx="2">
                  <c:v>0.8928571428571429</c:v>
                </c:pt>
                <c:pt idx="3">
                  <c:v>0.77777777777777779</c:v>
                </c:pt>
                <c:pt idx="4">
                  <c:v>0.66666666666666663</c:v>
                </c:pt>
                <c:pt idx="5">
                  <c:v>0.66666666666666663</c:v>
                </c:pt>
                <c:pt idx="6">
                  <c:v>0.25</c:v>
                </c:pt>
              </c:numCache>
            </c:numRef>
          </c:val>
          <c:extLst xmlns:c16r2="http://schemas.microsoft.com/office/drawing/2015/06/chart">
            <c:ext xmlns:c16="http://schemas.microsoft.com/office/drawing/2014/chart" uri="{C3380CC4-5D6E-409C-BE32-E72D297353CC}">
              <c16:uniqueId val="{00000002-2392-489F-BF0F-9E902A059D99}"/>
            </c:ext>
          </c:extLst>
        </c:ser>
        <c:ser>
          <c:idx val="4"/>
          <c:order val="1"/>
          <c:tx>
            <c:strRef>
              <c:f>Presentación!$H$15</c:f>
              <c:strCache>
                <c:ptCount val="1"/>
                <c:pt idx="0">
                  <c:v>Avance del cuatrimestre</c:v>
                </c:pt>
              </c:strCache>
            </c:strRef>
          </c:tx>
          <c:spPr>
            <a:solidFill>
              <a:srgbClr val="C00000"/>
            </a:solidFill>
            <a:ln>
              <a:noFill/>
            </a:ln>
            <a:effectLst/>
          </c:spPr>
          <c:invertIfNegative val="0"/>
          <c:cat>
            <c:strRef>
              <c:f>Presentación!$C$16:$C$22</c:f>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f>Presentación!$H$16:$H$22</c:f>
              <c:numCache>
                <c:formatCode>0%</c:formatCode>
                <c:ptCount val="7"/>
                <c:pt idx="0">
                  <c:v>0.49999999999999994</c:v>
                </c:pt>
                <c:pt idx="1">
                  <c:v>0</c:v>
                </c:pt>
                <c:pt idx="2">
                  <c:v>0.37184493669262569</c:v>
                </c:pt>
                <c:pt idx="3">
                  <c:v>0</c:v>
                </c:pt>
                <c:pt idx="4">
                  <c:v>0.40830214583333335</c:v>
                </c:pt>
                <c:pt idx="5">
                  <c:v>0.66666666666666663</c:v>
                </c:pt>
                <c:pt idx="6">
                  <c:v>0.25</c:v>
                </c:pt>
              </c:numCache>
            </c:numRef>
          </c:val>
          <c:extLst xmlns:c16r2="http://schemas.microsoft.com/office/drawing/2015/06/chart">
            <c:ext xmlns:c16="http://schemas.microsoft.com/office/drawing/2014/chart" uri="{C3380CC4-5D6E-409C-BE32-E72D297353CC}">
              <c16:uniqueId val="{00000004-2392-489F-BF0F-9E902A059D99}"/>
            </c:ext>
          </c:extLst>
        </c:ser>
        <c:dLbls>
          <c:showLegendKey val="0"/>
          <c:showVal val="0"/>
          <c:showCatName val="0"/>
          <c:showSerName val="0"/>
          <c:showPercent val="0"/>
          <c:showBubbleSize val="0"/>
        </c:dLbls>
        <c:gapWidth val="219"/>
        <c:overlap val="-27"/>
        <c:axId val="141244416"/>
        <c:axId val="92010688"/>
        <c:extLst xmlns:c16r2="http://schemas.microsoft.com/office/drawing/2015/06/chart">
          <c:ext xmlns:c15="http://schemas.microsoft.com/office/drawing/2012/chart" uri="{02D57815-91ED-43cb-92C2-25804820EDAC}">
            <c15:filteredBarSeries>
              <c15:ser>
                <c:idx val="0"/>
                <c:order val="0"/>
                <c:tx>
                  <c:strRef>
                    <c:extLst>
                      <c:ext uri="{02D57815-91ED-43cb-92C2-25804820EDAC}">
                        <c15:formulaRef>
                          <c15:sqref>Presentación!$D$15</c15:sqref>
                        </c15:formulaRef>
                      </c:ext>
                    </c:extLst>
                    <c:strCache>
                      <c:ptCount val="1"/>
                    </c:strCache>
                  </c:strRef>
                </c:tx>
                <c:spPr>
                  <a:solidFill>
                    <a:schemeClr val="accent1"/>
                  </a:solidFill>
                  <a:ln>
                    <a:noFill/>
                  </a:ln>
                  <a:effectLst/>
                </c:spPr>
                <c:invertIfNegative val="0"/>
                <c:cat>
                  <c:strRef>
                    <c:extLst>
                      <c:ext uri="{02D57815-91ED-43cb-92C2-25804820EDAC}">
                        <c15:formulaRef>
                          <c15:sqref>Presentación!$C$16:$C$22</c15:sqref>
                        </c15:formulaRef>
                      </c:ext>
                    </c:extLst>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extLst>
                      <c:ext uri="{02D57815-91ED-43cb-92C2-25804820EDAC}">
                        <c15:formulaRef>
                          <c15:sqref>Presentación!$D$16:$D$22</c15:sqref>
                        </c15:formulaRef>
                      </c:ext>
                    </c:extLst>
                    <c:numCache>
                      <c:formatCode>General</c:formatCode>
                      <c:ptCount val="7"/>
                    </c:numCache>
                  </c:numRef>
                </c:val>
                <c:extLst>
                  <c:ext xmlns:c16="http://schemas.microsoft.com/office/drawing/2014/chart" uri="{C3380CC4-5D6E-409C-BE32-E72D297353CC}">
                    <c16:uniqueId val="{00000000-2392-489F-BF0F-9E902A059D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Presentación!$E$15</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Presentación!$C$16:$C$22</c15:sqref>
                        </c15:formulaRef>
                      </c:ext>
                    </c:extLst>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extLst xmlns:c15="http://schemas.microsoft.com/office/drawing/2012/chart">
                      <c:ext xmlns:c15="http://schemas.microsoft.com/office/drawing/2012/chart" uri="{02D57815-91ED-43cb-92C2-25804820EDAC}">
                        <c15:formulaRef>
                          <c15:sqref>Presentación!$E$16:$E$22</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1-2392-489F-BF0F-9E902A059D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Presentación!$G$15</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Presentación!$C$16:$C$22</c15:sqref>
                        </c15:formulaRef>
                      </c:ext>
                    </c:extLst>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extLst xmlns:c15="http://schemas.microsoft.com/office/drawing/2012/chart">
                      <c:ext xmlns:c15="http://schemas.microsoft.com/office/drawing/2012/chart" uri="{02D57815-91ED-43cb-92C2-25804820EDAC}">
                        <c15:formulaRef>
                          <c15:sqref>Presentación!$G$16:$G$22</c15:sqref>
                        </c15:formulaRef>
                      </c:ext>
                    </c:extLst>
                    <c:numCache>
                      <c:formatCode>0%</c:formatCode>
                      <c:ptCount val="7"/>
                    </c:numCache>
                  </c:numRef>
                </c:val>
                <c:extLst xmlns:c15="http://schemas.microsoft.com/office/drawing/2012/chart">
                  <c:ext xmlns:c16="http://schemas.microsoft.com/office/drawing/2014/chart" uri="{C3380CC4-5D6E-409C-BE32-E72D297353CC}">
                    <c16:uniqueId val="{00000003-2392-489F-BF0F-9E902A059D9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Presentación!$I$15</c15:sqref>
                        </c15:formulaRef>
                      </c:ext>
                    </c:extLst>
                    <c:strCache>
                      <c:ptCount val="1"/>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Presentación!$C$16:$C$22</c15:sqref>
                        </c15:formulaRef>
                      </c:ext>
                    </c:extLst>
                    <c:strCache>
                      <c:ptCount val="7"/>
                      <c:pt idx="0">
                        <c:v>1. Gestión del riesgo de corrupción</c:v>
                      </c:pt>
                      <c:pt idx="1">
                        <c:v>2. Racionalización de trámites</c:v>
                      </c:pt>
                      <c:pt idx="2">
                        <c:v>3. Rendición de cuentas</c:v>
                      </c:pt>
                      <c:pt idx="3">
                        <c:v>4. Mecanismos para mejorar la atención a la ciudadanía</c:v>
                      </c:pt>
                      <c:pt idx="4">
                        <c:v>5. Mecanismos para la transparencia y acceso a la información pública</c:v>
                      </c:pt>
                      <c:pt idx="5">
                        <c:v>6.1. Plan de Integridad</c:v>
                      </c:pt>
                      <c:pt idx="6">
                        <c:v>6.2  Iniciativas Adicionales</c:v>
                      </c:pt>
                    </c:strCache>
                  </c:strRef>
                </c:cat>
                <c:val>
                  <c:numRef>
                    <c:extLst xmlns:c15="http://schemas.microsoft.com/office/drawing/2012/chart">
                      <c:ext xmlns:c15="http://schemas.microsoft.com/office/drawing/2012/chart" uri="{02D57815-91ED-43cb-92C2-25804820EDAC}">
                        <c15:formulaRef>
                          <c15:sqref>Presentación!$I$16:$I$22</c15:sqref>
                        </c15:formulaRef>
                      </c:ext>
                    </c:extLst>
                    <c:numCache>
                      <c:formatCode>0%</c:formatCode>
                      <c:ptCount val="7"/>
                    </c:numCache>
                  </c:numRef>
                </c:val>
                <c:extLst xmlns:c15="http://schemas.microsoft.com/office/drawing/2012/chart">
                  <c:ext xmlns:c16="http://schemas.microsoft.com/office/drawing/2014/chart" uri="{C3380CC4-5D6E-409C-BE32-E72D297353CC}">
                    <c16:uniqueId val="{00000005-2392-489F-BF0F-9E902A059D99}"/>
                  </c:ext>
                </c:extLst>
              </c15:ser>
            </c15:filteredBarSeries>
          </c:ext>
        </c:extLst>
      </c:barChart>
      <c:catAx>
        <c:axId val="141244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010688"/>
        <c:crosses val="autoZero"/>
        <c:auto val="1"/>
        <c:lblAlgn val="ctr"/>
        <c:lblOffset val="100"/>
        <c:noMultiLvlLbl val="0"/>
      </c:catAx>
      <c:valAx>
        <c:axId val="920106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2444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Hoja1!$A$2:$A$9</c:f>
              <c:strCache>
                <c:ptCount val="8"/>
                <c:pt idx="0">
                  <c:v>Gestión del riesgo de corrupción</c:v>
                </c:pt>
                <c:pt idx="1">
                  <c:v>Racionalización de trámites</c:v>
                </c:pt>
                <c:pt idx="2">
                  <c:v>Rendición de cuentas</c:v>
                </c:pt>
                <c:pt idx="3">
                  <c:v>Mecanismos para mejorar la atención a la ciudadanía</c:v>
                </c:pt>
                <c:pt idx="4">
                  <c:v>Mecanismos para la transparencia y acceso a la información pública</c:v>
                </c:pt>
                <c:pt idx="5">
                  <c:v>Plan de integridad</c:v>
                </c:pt>
                <c:pt idx="6">
                  <c:v>Plan de gestion del conflictos de interés</c:v>
                </c:pt>
                <c:pt idx="7">
                  <c:v>Iniciativas Adicionales</c:v>
                </c:pt>
              </c:strCache>
            </c:strRef>
          </c:cat>
          <c:val>
            <c:numRef>
              <c:f>Hoja1!$B$2:$B$9</c:f>
              <c:numCache>
                <c:formatCode>General</c:formatCode>
                <c:ptCount val="8"/>
                <c:pt idx="0">
                  <c:v>8</c:v>
                </c:pt>
                <c:pt idx="1">
                  <c:v>2</c:v>
                </c:pt>
                <c:pt idx="2">
                  <c:v>33</c:v>
                </c:pt>
                <c:pt idx="3">
                  <c:v>5</c:v>
                </c:pt>
                <c:pt idx="4">
                  <c:v>14</c:v>
                </c:pt>
                <c:pt idx="5">
                  <c:v>6</c:v>
                </c:pt>
                <c:pt idx="6">
                  <c:v>11</c:v>
                </c:pt>
                <c:pt idx="7">
                  <c:v>1</c:v>
                </c:pt>
              </c:numCache>
            </c:numRef>
          </c:val>
          <c:extLst xmlns:c16r2="http://schemas.microsoft.com/office/drawing/2015/06/chart">
            <c:ext xmlns:c16="http://schemas.microsoft.com/office/drawing/2014/chart" uri="{C3380CC4-5D6E-409C-BE32-E72D297353CC}">
              <c16:uniqueId val="{00000000-637A-4313-A648-D428DEA0529C}"/>
            </c:ext>
          </c:extLst>
        </c:ser>
        <c:dLbls>
          <c:dLblPos val="outEnd"/>
          <c:showLegendKey val="0"/>
          <c:showVal val="1"/>
          <c:showCatName val="0"/>
          <c:showSerName val="0"/>
          <c:showPercent val="0"/>
          <c:showBubbleSize val="0"/>
        </c:dLbls>
        <c:gapWidth val="150"/>
        <c:axId val="156879360"/>
        <c:axId val="156283392"/>
      </c:barChart>
      <c:valAx>
        <c:axId val="1562833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6879360"/>
        <c:crosses val="autoZero"/>
        <c:crossBetween val="between"/>
      </c:valAx>
      <c:catAx>
        <c:axId val="156879360"/>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crossAx val="156283392"/>
        <c:crosses val="autoZero"/>
        <c:auto val="1"/>
        <c:lblAlgn val="ctr"/>
        <c:lblOffset val="100"/>
        <c:noMultiLvlLbl val="0"/>
      </c:cat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876301</xdr:colOff>
      <xdr:row>2</xdr:row>
      <xdr:rowOff>19050</xdr:rowOff>
    </xdr:from>
    <xdr:to>
      <xdr:col>2</xdr:col>
      <xdr:colOff>1505744</xdr:colOff>
      <xdr:row>6</xdr:row>
      <xdr:rowOff>5080</xdr:rowOff>
    </xdr:to>
    <xdr:pic>
      <xdr:nvPicPr>
        <xdr:cNvPr id="2" name="Imagen 1">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2051" y="180975"/>
          <a:ext cx="1505743" cy="748030"/>
        </a:xfrm>
        <a:prstGeom prst="rect">
          <a:avLst/>
        </a:prstGeom>
      </xdr:spPr>
    </xdr:pic>
    <xdr:clientData/>
  </xdr:twoCellAnchor>
  <xdr:twoCellAnchor>
    <xdr:from>
      <xdr:col>2</xdr:col>
      <xdr:colOff>19049</xdr:colOff>
      <xdr:row>24</xdr:row>
      <xdr:rowOff>38100</xdr:rowOff>
    </xdr:from>
    <xdr:to>
      <xdr:col>11</xdr:col>
      <xdr:colOff>9524</xdr:colOff>
      <xdr:row>40</xdr:row>
      <xdr:rowOff>0</xdr:rowOff>
    </xdr:to>
    <xdr:graphicFrame macro="">
      <xdr:nvGraphicFramePr>
        <xdr:cNvPr id="3" name="Gráfico 2">
          <a:extLst>
            <a:ext uri="{FF2B5EF4-FFF2-40B4-BE49-F238E27FC236}">
              <a16:creationId xmlns:a16="http://schemas.microsoft.com/office/drawing/2014/main" xmlns=""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oneCellAnchor>
    <xdr:from>
      <xdr:col>4</xdr:col>
      <xdr:colOff>714375</xdr:colOff>
      <xdr:row>0</xdr:row>
      <xdr:rowOff>76201</xdr:rowOff>
    </xdr:from>
    <xdr:ext cx="1085851" cy="781050"/>
    <xdr:pic>
      <xdr:nvPicPr>
        <xdr:cNvPr id="2" name="Imagen 1">
          <a:extLst>
            <a:ext uri="{FF2B5EF4-FFF2-40B4-BE49-F238E27FC236}">
              <a16:creationId xmlns:a16="http://schemas.microsoft.com/office/drawing/2014/main" xmlns=""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76201"/>
          <a:ext cx="1085851" cy="78105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9681" cy="624205"/>
    <xdr:pic>
      <xdr:nvPicPr>
        <xdr:cNvPr id="2" name="Imagen 1">
          <a:extLst>
            <a:ext uri="{FF2B5EF4-FFF2-40B4-BE49-F238E27FC236}">
              <a16:creationId xmlns:a16="http://schemas.microsoft.com/office/drawing/2014/main" xmlns=""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9681" cy="62420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9681" cy="624205"/>
    <xdr:pic>
      <xdr:nvPicPr>
        <xdr:cNvPr id="2" name="Imagen 1">
          <a:extLst>
            <a:ext uri="{FF2B5EF4-FFF2-40B4-BE49-F238E27FC236}">
              <a16:creationId xmlns:a16="http://schemas.microsoft.com/office/drawing/2014/main" xmlns=""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9681" cy="62420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4</xdr:col>
      <xdr:colOff>736600</xdr:colOff>
      <xdr:row>1</xdr:row>
      <xdr:rowOff>85726</xdr:rowOff>
    </xdr:from>
    <xdr:ext cx="1063625" cy="685800"/>
    <xdr:pic>
      <xdr:nvPicPr>
        <xdr:cNvPr id="2" name="Imagen 1">
          <a:extLst>
            <a:ext uri="{FF2B5EF4-FFF2-40B4-BE49-F238E27FC236}">
              <a16:creationId xmlns:a16="http://schemas.microsoft.com/office/drawing/2014/main" xmlns=""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0975" y="247651"/>
          <a:ext cx="1063625" cy="68580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4</xdr:col>
      <xdr:colOff>727075</xdr:colOff>
      <xdr:row>1</xdr:row>
      <xdr:rowOff>123826</xdr:rowOff>
    </xdr:from>
    <xdr:ext cx="1025525" cy="695324"/>
    <xdr:pic>
      <xdr:nvPicPr>
        <xdr:cNvPr id="2" name="Imagen 1">
          <a:extLst>
            <a:ext uri="{FF2B5EF4-FFF2-40B4-BE49-F238E27FC236}">
              <a16:creationId xmlns:a16="http://schemas.microsoft.com/office/drawing/2014/main" xmlns=""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1450" y="285751"/>
          <a:ext cx="1025525" cy="695324"/>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4</xdr:col>
      <xdr:colOff>822325</xdr:colOff>
      <xdr:row>1</xdr:row>
      <xdr:rowOff>104776</xdr:rowOff>
    </xdr:from>
    <xdr:ext cx="987425" cy="514349"/>
    <xdr:pic>
      <xdr:nvPicPr>
        <xdr:cNvPr id="2" name="Imagen 1">
          <a:extLst>
            <a:ext uri="{FF2B5EF4-FFF2-40B4-BE49-F238E27FC236}">
              <a16:creationId xmlns:a16="http://schemas.microsoft.com/office/drawing/2014/main" xmlns=""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700" y="266701"/>
          <a:ext cx="987425" cy="514349"/>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4</xdr:col>
      <xdr:colOff>774700</xdr:colOff>
      <xdr:row>0</xdr:row>
      <xdr:rowOff>0</xdr:rowOff>
    </xdr:from>
    <xdr:ext cx="949325" cy="923925"/>
    <xdr:pic>
      <xdr:nvPicPr>
        <xdr:cNvPr id="2" name="Imagen 1">
          <a:extLst>
            <a:ext uri="{FF2B5EF4-FFF2-40B4-BE49-F238E27FC236}">
              <a16:creationId xmlns:a16="http://schemas.microsoft.com/office/drawing/2014/main" xmlns=""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9075" y="0"/>
          <a:ext cx="949325" cy="923925"/>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9681" cy="624205"/>
    <xdr:pic>
      <xdr:nvPicPr>
        <xdr:cNvPr id="2" name="Imagen 1">
          <a:extLst>
            <a:ext uri="{FF2B5EF4-FFF2-40B4-BE49-F238E27FC236}">
              <a16:creationId xmlns:a16="http://schemas.microsoft.com/office/drawing/2014/main" xmlns=""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9681" cy="62420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6506" cy="617855"/>
    <xdr:pic>
      <xdr:nvPicPr>
        <xdr:cNvPr id="2" name="Imagen 1">
          <a:extLst>
            <a:ext uri="{FF2B5EF4-FFF2-40B4-BE49-F238E27FC236}">
              <a16:creationId xmlns:a16="http://schemas.microsoft.com/office/drawing/2014/main" xmlns=""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6506" cy="617855"/>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6506" cy="617855"/>
    <xdr:pic>
      <xdr:nvPicPr>
        <xdr:cNvPr id="2" name="Imagen 1">
          <a:extLst>
            <a:ext uri="{FF2B5EF4-FFF2-40B4-BE49-F238E27FC236}">
              <a16:creationId xmlns:a16="http://schemas.microsoft.com/office/drawing/2014/main" xmlns="" id="{00000000-0008-0000-1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6506" cy="61785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876301</xdr:colOff>
      <xdr:row>1</xdr:row>
      <xdr:rowOff>19050</xdr:rowOff>
    </xdr:from>
    <xdr:to>
      <xdr:col>2</xdr:col>
      <xdr:colOff>1343819</xdr:colOff>
      <xdr:row>4</xdr:row>
      <xdr:rowOff>90805</xdr:rowOff>
    </xdr:to>
    <xdr:pic>
      <xdr:nvPicPr>
        <xdr:cNvPr id="2" name="Imagen 1">
          <a:extLst>
            <a:ext uri="{FF2B5EF4-FFF2-40B4-BE49-F238E27FC236}">
              <a16:creationId xmlns:a16="http://schemas.microsoft.com/office/drawing/2014/main" xmlns=""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2051" y="180975"/>
          <a:ext cx="1510506" cy="74803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61797" cy="617855"/>
    <xdr:pic>
      <xdr:nvPicPr>
        <xdr:cNvPr id="2" name="Imagen 1">
          <a:extLst>
            <a:ext uri="{FF2B5EF4-FFF2-40B4-BE49-F238E27FC236}">
              <a16:creationId xmlns:a16="http://schemas.microsoft.com/office/drawing/2014/main" xmlns=""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61797" cy="617855"/>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9681" cy="624205"/>
    <xdr:pic>
      <xdr:nvPicPr>
        <xdr:cNvPr id="2" name="Imagen 1">
          <a:extLst>
            <a:ext uri="{FF2B5EF4-FFF2-40B4-BE49-F238E27FC236}">
              <a16:creationId xmlns:a16="http://schemas.microsoft.com/office/drawing/2014/main" xmlns="" id="{00000000-0008-0000-1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9681" cy="624205"/>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4</xdr:col>
      <xdr:colOff>708025</xdr:colOff>
      <xdr:row>0</xdr:row>
      <xdr:rowOff>114300</xdr:rowOff>
    </xdr:from>
    <xdr:ext cx="1183481" cy="814705"/>
    <xdr:pic>
      <xdr:nvPicPr>
        <xdr:cNvPr id="2" name="Imagen 1">
          <a:extLst>
            <a:ext uri="{FF2B5EF4-FFF2-40B4-BE49-F238E27FC236}">
              <a16:creationId xmlns:a16="http://schemas.microsoft.com/office/drawing/2014/main" xmlns="" id="{00000000-0008-0000-1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2400" y="114300"/>
          <a:ext cx="1183481" cy="814705"/>
        </a:xfrm>
        <a:prstGeom prst="rect">
          <a:avLst/>
        </a:prstGeom>
      </xdr:spPr>
    </xdr:pic>
    <xdr:clientData/>
  </xdr:oneCellAnchor>
</xdr:wsDr>
</file>

<file path=xl/drawings/drawing23.xml><?xml version="1.0" encoding="utf-8"?>
<xdr:wsDr xmlns:xdr="http://schemas.openxmlformats.org/drawingml/2006/spreadsheetDrawing" xmlns:a="http://schemas.openxmlformats.org/drawingml/2006/main">
  <xdr:oneCellAnchor>
    <xdr:from>
      <xdr:col>4</xdr:col>
      <xdr:colOff>650875</xdr:colOff>
      <xdr:row>1</xdr:row>
      <xdr:rowOff>19051</xdr:rowOff>
    </xdr:from>
    <xdr:ext cx="1126331" cy="742950"/>
    <xdr:pic>
      <xdr:nvPicPr>
        <xdr:cNvPr id="2" name="Imagen 1">
          <a:extLst>
            <a:ext uri="{FF2B5EF4-FFF2-40B4-BE49-F238E27FC236}">
              <a16:creationId xmlns:a16="http://schemas.microsoft.com/office/drawing/2014/main" xmlns="" id="{00000000-0008-0000-1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5250" y="180976"/>
          <a:ext cx="1126331" cy="742950"/>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54984" cy="631773"/>
    <xdr:pic>
      <xdr:nvPicPr>
        <xdr:cNvPr id="2" name="Imagen 1">
          <a:extLst>
            <a:ext uri="{FF2B5EF4-FFF2-40B4-BE49-F238E27FC236}">
              <a16:creationId xmlns:a16="http://schemas.microsoft.com/office/drawing/2014/main" xmlns="" id="{00000000-0008-0000-1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54984" cy="631773"/>
        </a:xfrm>
        <a:prstGeom prst="rect">
          <a:avLst/>
        </a:prstGeom>
      </xdr:spPr>
    </xdr:pic>
    <xdr:clientData/>
  </xdr:oneCellAnchor>
</xdr:wsDr>
</file>

<file path=xl/drawings/drawing25.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64444" cy="633730"/>
    <xdr:pic>
      <xdr:nvPicPr>
        <xdr:cNvPr id="2" name="Imagen 1">
          <a:extLst>
            <a:ext uri="{FF2B5EF4-FFF2-40B4-BE49-F238E27FC236}">
              <a16:creationId xmlns:a16="http://schemas.microsoft.com/office/drawing/2014/main" xmlns="" id="{00000000-0008-0000-1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64444" cy="633730"/>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oneCellAnchor>
    <xdr:from>
      <xdr:col>4</xdr:col>
      <xdr:colOff>317500</xdr:colOff>
      <xdr:row>1</xdr:row>
      <xdr:rowOff>114300</xdr:rowOff>
    </xdr:from>
    <xdr:ext cx="1261797" cy="617855"/>
    <xdr:pic>
      <xdr:nvPicPr>
        <xdr:cNvPr id="2" name="Imagen 1">
          <a:extLst>
            <a:ext uri="{FF2B5EF4-FFF2-40B4-BE49-F238E27FC236}">
              <a16:creationId xmlns:a16="http://schemas.microsoft.com/office/drawing/2014/main" xmlns="" id="{00000000-0008-0000-1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261797" cy="617855"/>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twoCellAnchor editAs="oneCell">
    <xdr:from>
      <xdr:col>0</xdr:col>
      <xdr:colOff>203200</xdr:colOff>
      <xdr:row>0</xdr:row>
      <xdr:rowOff>19050</xdr:rowOff>
    </xdr:from>
    <xdr:to>
      <xdr:col>1</xdr:col>
      <xdr:colOff>1012825</xdr:colOff>
      <xdr:row>3</xdr:row>
      <xdr:rowOff>157480</xdr:rowOff>
    </xdr:to>
    <xdr:pic>
      <xdr:nvPicPr>
        <xdr:cNvPr id="2" name="Imagen 1">
          <a:extLst>
            <a:ext uri="{FF2B5EF4-FFF2-40B4-BE49-F238E27FC236}">
              <a16:creationId xmlns:a16="http://schemas.microsoft.com/office/drawing/2014/main" xmlns="" id="{00000000-0008-0000-1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00" y="19050"/>
          <a:ext cx="1285875" cy="63373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3</xdr:col>
      <xdr:colOff>492124</xdr:colOff>
      <xdr:row>1</xdr:row>
      <xdr:rowOff>98425</xdr:rowOff>
    </xdr:from>
    <xdr:to>
      <xdr:col>11</xdr:col>
      <xdr:colOff>507999</xdr:colOff>
      <xdr:row>7</xdr:row>
      <xdr:rowOff>196850</xdr:rowOff>
    </xdr:to>
    <xdr:graphicFrame macro="">
      <xdr:nvGraphicFramePr>
        <xdr:cNvPr id="2" name="Gráfico 1">
          <a:extLst>
            <a:ext uri="{FF2B5EF4-FFF2-40B4-BE49-F238E27FC236}">
              <a16:creationId xmlns:a16="http://schemas.microsoft.com/office/drawing/2014/main" xmlns="" id="{00000000-0008-0000-1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455542</xdr:colOff>
      <xdr:row>1</xdr:row>
      <xdr:rowOff>99392</xdr:rowOff>
    </xdr:from>
    <xdr:to>
      <xdr:col>1</xdr:col>
      <xdr:colOff>1761883</xdr:colOff>
      <xdr:row>4</xdr:row>
      <xdr:rowOff>149198</xdr:rowOff>
    </xdr:to>
    <xdr:pic>
      <xdr:nvPicPr>
        <xdr:cNvPr id="2" name="Imagen 1">
          <a:extLst>
            <a:ext uri="{FF2B5EF4-FFF2-40B4-BE49-F238E27FC236}">
              <a16:creationId xmlns:a16="http://schemas.microsoft.com/office/drawing/2014/main" xmlns=""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564" y="265044"/>
          <a:ext cx="1306341" cy="6792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179317</xdr:colOff>
      <xdr:row>0</xdr:row>
      <xdr:rowOff>127967</xdr:rowOff>
    </xdr:from>
    <xdr:to>
      <xdr:col>1</xdr:col>
      <xdr:colOff>1485658</xdr:colOff>
      <xdr:row>4</xdr:row>
      <xdr:rowOff>101573</xdr:rowOff>
    </xdr:to>
    <xdr:pic>
      <xdr:nvPicPr>
        <xdr:cNvPr id="2" name="Imagen 1">
          <a:extLst>
            <a:ext uri="{FF2B5EF4-FFF2-40B4-BE49-F238E27FC236}">
              <a16:creationId xmlns:a16="http://schemas.microsoft.com/office/drawing/2014/main" xmlns=""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317" y="127967"/>
          <a:ext cx="1306341" cy="7546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317500</xdr:colOff>
      <xdr:row>1</xdr:row>
      <xdr:rowOff>114300</xdr:rowOff>
    </xdr:from>
    <xdr:to>
      <xdr:col>5</xdr:col>
      <xdr:colOff>862806</xdr:colOff>
      <xdr:row>3</xdr:row>
      <xdr:rowOff>224155</xdr:rowOff>
    </xdr:to>
    <xdr:pic>
      <xdr:nvPicPr>
        <xdr:cNvPr id="2" name="Imagen 1">
          <a:extLst>
            <a:ext uri="{FF2B5EF4-FFF2-40B4-BE49-F238E27FC236}">
              <a16:creationId xmlns:a16="http://schemas.microsoft.com/office/drawing/2014/main" xmlns=""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00" y="114300"/>
          <a:ext cx="1266825" cy="6242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653676</xdr:colOff>
      <xdr:row>1</xdr:row>
      <xdr:rowOff>58270</xdr:rowOff>
    </xdr:from>
    <xdr:ext cx="1183481" cy="690880"/>
    <xdr:pic>
      <xdr:nvPicPr>
        <xdr:cNvPr id="3" name="Imagen 2">
          <a:extLst>
            <a:ext uri="{FF2B5EF4-FFF2-40B4-BE49-F238E27FC236}">
              <a16:creationId xmlns:a16="http://schemas.microsoft.com/office/drawing/2014/main" xmlns="" id="{00000000-0008-0000-06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6941" y="215152"/>
          <a:ext cx="1183481" cy="69088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4</xdr:col>
      <xdr:colOff>317500</xdr:colOff>
      <xdr:row>1</xdr:row>
      <xdr:rowOff>114300</xdr:rowOff>
    </xdr:from>
    <xdr:ext cx="1183481" cy="690880"/>
    <xdr:pic>
      <xdr:nvPicPr>
        <xdr:cNvPr id="2" name="Imagen 1">
          <a:extLst>
            <a:ext uri="{FF2B5EF4-FFF2-40B4-BE49-F238E27FC236}">
              <a16:creationId xmlns:a16="http://schemas.microsoft.com/office/drawing/2014/main" xmlns=""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3100" y="304800"/>
          <a:ext cx="1183481" cy="69088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4</xdr:col>
      <xdr:colOff>239059</xdr:colOff>
      <xdr:row>0</xdr:row>
      <xdr:rowOff>1</xdr:rowOff>
    </xdr:from>
    <xdr:ext cx="1085990" cy="974912"/>
    <xdr:pic>
      <xdr:nvPicPr>
        <xdr:cNvPr id="2" name="Imagen 1">
          <a:extLst>
            <a:ext uri="{FF2B5EF4-FFF2-40B4-BE49-F238E27FC236}">
              <a16:creationId xmlns:a16="http://schemas.microsoft.com/office/drawing/2014/main" xmlns=""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6235" y="1"/>
          <a:ext cx="1085990" cy="97491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4</xdr:col>
      <xdr:colOff>212725</xdr:colOff>
      <xdr:row>1</xdr:row>
      <xdr:rowOff>95250</xdr:rowOff>
    </xdr:from>
    <xdr:ext cx="1126331" cy="638175"/>
    <xdr:pic>
      <xdr:nvPicPr>
        <xdr:cNvPr id="2" name="Imagen 1">
          <a:extLst>
            <a:ext uri="{FF2B5EF4-FFF2-40B4-BE49-F238E27FC236}">
              <a16:creationId xmlns:a16="http://schemas.microsoft.com/office/drawing/2014/main" xmlns=""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7100" y="257175"/>
          <a:ext cx="1126331" cy="6381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liana.casas/Downloads/3_iii_tri_2020_gc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GESTION POR PROCESO"/>
      <sheetName val="Hoja2"/>
    </sheetNames>
    <sheetDataSet>
      <sheetData sheetId="0"/>
      <sheetData sheetId="1">
        <row r="2">
          <cell r="D2" t="str">
            <v>SUMA</v>
          </cell>
          <cell r="F2" t="str">
            <v>EFICIENCIA</v>
          </cell>
        </row>
        <row r="3">
          <cell r="D3" t="str">
            <v>CONSTANTE</v>
          </cell>
          <cell r="F3" t="str">
            <v>EFICACIA</v>
          </cell>
        </row>
        <row r="4">
          <cell r="D4" t="str">
            <v>CRECIENTE</v>
          </cell>
          <cell r="F4" t="str">
            <v>EFECTIVIDAD</v>
          </cell>
        </row>
        <row r="5">
          <cell r="D5" t="str">
            <v>DECRECIENTE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OSHIBA" refreshedDate="44329.774425231481" createdVersion="6" refreshedVersion="6" minRefreshableVersion="3" recordCount="303">
  <cacheSource type="worksheet">
    <worksheetSource ref="A12:AF315" sheet="Matriz General"/>
  </cacheSource>
  <cacheFields count="32">
    <cacheField name="N° OE" numFmtId="0">
      <sharedItems containsString="0" containsBlank="1" containsNumber="1" containsInteger="1" minValue="1" maxValue="6"/>
    </cacheField>
    <cacheField name="OBJETIVO ESTRATÉGICO" numFmtId="0">
      <sharedItems containsBlank="1"/>
    </cacheField>
    <cacheField name="ESTRATEGIA" numFmtId="0">
      <sharedItems containsBlank="1"/>
    </cacheField>
    <cacheField name="PROCESO ASOCIADO" numFmtId="0">
      <sharedItems containsBlank="1"/>
    </cacheField>
    <cacheField name="PLAN ASOCIADO" numFmtId="0">
      <sharedItems containsBlank="1"/>
    </cacheField>
    <cacheField name="PAAC Componente" numFmtId="0">
      <sharedItems containsBlank="1" count="8">
        <s v="Gestión del riesgo de corrupción"/>
        <s v="Racionalización de trámites"/>
        <s v="Rendición de cuentas"/>
        <m/>
        <s v="Mecanismos para mejorar la atención a la ciudadanía"/>
        <s v="Mecanismos para la transparencia y acceso a la información pública"/>
        <s v="Plan de integridad"/>
        <s v="Iniciativas Adicionales"/>
      </sharedItems>
    </cacheField>
    <cacheField name="Cód" numFmtId="0">
      <sharedItems containsString="0" containsBlank="1" containsNumber="1" containsInteger="1" minValue="11" maxValue="63"/>
    </cacheField>
    <cacheField name="PAAC subcomponente" numFmtId="0">
      <sharedItems containsBlank="1"/>
    </cacheField>
    <cacheField name="META PLAN VIGENCIA" numFmtId="0">
      <sharedItems containsBlank="1" longText="1"/>
    </cacheField>
    <cacheField name="NOMBRE DEL INDICADOR" numFmtId="0">
      <sharedItems containsBlank="1"/>
    </cacheField>
    <cacheField name="FÓRMULA DEL INDICADOR" numFmtId="0">
      <sharedItems containsBlank="1"/>
    </cacheField>
    <cacheField name="LINEA BASE (si aplica)" numFmtId="0">
      <sharedItems containsBlank="1" containsMixedTypes="1" containsNumber="1" containsInteger="1" minValue="0" maxValue="21"/>
    </cacheField>
    <cacheField name="TIPO DE PROGRAMACIÓN" numFmtId="0">
      <sharedItems containsBlank="1"/>
    </cacheField>
    <cacheField name="UNIDAD DE MEDIDA" numFmtId="0">
      <sharedItems containsBlank="1"/>
    </cacheField>
    <cacheField name="I CUATRIM" numFmtId="0">
      <sharedItems containsString="0" containsBlank="1" containsNumber="1" minValue="0" maxValue="21"/>
    </cacheField>
    <cacheField name="II CUATRIM" numFmtId="0">
      <sharedItems containsString="0" containsBlank="1" containsNumber="1" minValue="0" maxValue="21"/>
    </cacheField>
    <cacheField name="III CUATRIM" numFmtId="0">
      <sharedItems containsString="0" containsBlank="1" containsNumber="1" minValue="0.33" maxValue="21"/>
    </cacheField>
    <cacheField name="TOTAL PROGRAMACION VIGENCIA" numFmtId="0">
      <sharedItems containsString="0" containsBlank="1" containsNumber="1" minValue="0.01" maxValue="21"/>
    </cacheField>
    <cacheField name="TIPO DE INDICADOR" numFmtId="0">
      <sharedItems containsBlank="1"/>
    </cacheField>
    <cacheField name="ENTREGABLE" numFmtId="0">
      <sharedItems containsBlank="1"/>
    </cacheField>
    <cacheField name="FUENTE DE INFORMACIÓN" numFmtId="0">
      <sharedItems containsBlank="1"/>
    </cacheField>
    <cacheField name="RESPONSABLES DE LA ACTIVIDAD" numFmtId="0">
      <sharedItems/>
    </cacheField>
    <cacheField name="DEPENDENCIA DE APOYO" numFmtId="0">
      <sharedItems containsBlank="1"/>
    </cacheField>
    <cacheField name="MÉTODO DE VERIFICACIÓN AL SEGUIMIENTO" numFmtId="0">
      <sharedItems containsBlank="1"/>
    </cacheField>
    <cacheField name="AVANCE ESPERADO_x000a_I CUATRIM" numFmtId="9">
      <sharedItems containsString="0" containsBlank="1" containsNumber="1" minValue="0.25" maxValue="1" count="6">
        <m/>
        <n v="1"/>
        <n v="0.33333333333333331"/>
        <n v="0.33"/>
        <n v="0.25"/>
        <n v="0.5"/>
      </sharedItems>
    </cacheField>
    <cacheField name="AVANCE OBSERVADO_x000a_I CUATRIM" numFmtId="0">
      <sharedItems containsString="0" containsBlank="1" containsNumber="1" minValue="0" maxValue="1"/>
    </cacheField>
    <cacheField name="AVANCE ESPERADO_x000a_II" numFmtId="9">
      <sharedItems containsString="0" containsBlank="1" containsNumber="1" minValue="0.25" maxValue="100"/>
    </cacheField>
    <cacheField name="AVANCE OBSERVADO_x000a_II" numFmtId="9">
      <sharedItems containsNonDate="0" containsString="0" containsBlank="1"/>
    </cacheField>
    <cacheField name="AVANCE ESPERADO_x000a_III" numFmtId="9">
      <sharedItems containsString="0" containsBlank="1" containsNumber="1" minValue="0.33" maxValue="1"/>
    </cacheField>
    <cacheField name="AVANCE OBSERVADO_x000a_III" numFmtId="0">
      <sharedItems containsNonDate="0" containsString="0" containsBlank="1"/>
    </cacheField>
    <cacheField name="TOTAL PROGRAMACIÓN VIGENCIA" numFmtId="0">
      <sharedItems containsString="0" containsBlank="1" containsNumber="1" minValue="0.01" maxValue="21"/>
    </cacheField>
    <cacheField name="TOTAL AVANCE CUATRIMESTRE" numFmtId="0">
      <sharedItems containsSemiMixedTypes="0" containsString="0" containsNumber="1" minValue="0" maxValue="1" count="46">
        <n v="0"/>
        <n v="1"/>
        <n v="0.33333333333333331"/>
        <n v="0.55000000000000004"/>
        <n v="0.75"/>
        <n v="0.92"/>
        <n v="0.88888888888888884"/>
        <n v="0.8"/>
        <n v="0.93"/>
        <n v="0.95"/>
        <n v="0.78809523809523796"/>
        <n v="4.7619047619047616E-2"/>
        <n v="3.3333333333333333E-2"/>
        <n v="2.3809523809523808E-2"/>
        <n v="4.0476190476190478E-2"/>
        <n v="0.25"/>
        <n v="0.17499999999999999"/>
        <n v="0.1875"/>
        <n v="0.125"/>
        <n v="2.5000000000000001E-2"/>
        <n v="0.05"/>
        <n v="1.4999999999999999E-2"/>
        <n v="5.0000000000000001E-3"/>
        <n v="0.5"/>
        <n v="0.2"/>
        <n v="0.19230769230769232"/>
        <n v="0.44444444444444442"/>
        <n v="0.4"/>
        <n v="0.88235294117647056"/>
        <n v="0.7"/>
        <n v="3.8095238095238099E-2"/>
        <n v="0.02"/>
        <n v="0.23302574999999998"/>
        <n v="0.24440000000000001"/>
        <n v="0.2611"/>
        <n v="0.2722"/>
        <n v="0.27219499999999996"/>
        <n v="0.2666"/>
        <n v="0.23330000000000001"/>
        <n v="0.18890000000000001"/>
        <n v="0.19442499999999999"/>
        <n v="0.216645"/>
        <n v="0.20553499999999997"/>
        <n v="0.18887000000000001"/>
        <n v="0.20549999999999999"/>
        <n v="6.6660000000000009E-3"/>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03">
  <r>
    <n v="6"/>
    <s v="Fortalecer la gestión institucional aumentando las capacidades de la entidad para la planeación, seguimiento y ejecución de sus metas y recursos, y la gestión del talento humano."/>
    <s v="Gestión eficiente"/>
    <s v="Planeación Institucional"/>
    <s v="PAAC"/>
    <x v="0"/>
    <n v="11"/>
    <s v="Política de Administración del Riesgo de corrupción"/>
    <s v="Realizar dos (2) jornadas de socialización en temas de la política y del manual de gestión de riesgos de la entidad, a través de mesas de trabajo en linea"/>
    <s v="jornada de socialización de los riesgos de corrupción de la entidad"/>
    <s v="# de jornadas de socialización de los riesgos de corrupción de la entidad"/>
    <n v="0"/>
    <s v="Suma"/>
    <s v="jornada de socialización de los riesgos de corrupción de la entidad"/>
    <m/>
    <n v="1"/>
    <n v="1"/>
    <n v="2"/>
    <s v="Eficacia"/>
    <s v="registro de capacitación y presentación"/>
    <s v="Manual de gestión de riesgos"/>
    <s v="Oficina Asesora de Planeación"/>
    <m/>
    <s v="Registro de capacitación"/>
    <x v="0"/>
    <m/>
    <n v="0.5"/>
    <m/>
    <n v="0.5"/>
    <m/>
    <n v="2"/>
    <x v="0"/>
  </r>
  <r>
    <n v="6"/>
    <s v="Fortalecer la gestión institucional aumentando las capacidades de la entidad para la planeación, seguimiento y ejecución de sus metas y recursos, y la gestión del talento humano."/>
    <s v="Gestión eficiente"/>
    <s v="Planeación Institucional"/>
    <s v="PAAC"/>
    <x v="0"/>
    <n v="12"/>
    <s v="Construcción de mapa de riesgos de corrupción"/>
    <s v="Generar un (1) proceso de participación ciudadana en la actualización de la matriz de riegos de corrupción de la entidad."/>
    <s v="Participación ciudadana en la actualización de riegos de corrupción de la entidad"/>
    <s v="# de procesos de participación ciudadana en la actualización de la matriz de riesgos de corrupción"/>
    <n v="1"/>
    <s v="Suma"/>
    <s v=" procesos de participación ciudadana en la actualización de la matriz de riesgos de corrupción"/>
    <n v="1"/>
    <m/>
    <m/>
    <n v="1"/>
    <s v="Eficacia"/>
    <s v="evidencias de la participación ciudadana"/>
    <s v="Matriz de riesgos de corrupción_x000a_Comentarios de los ciudadanos"/>
    <s v="Oficina Asesora de Planeación"/>
    <s v="Oficina Asesora de Comunicaciones"/>
    <s v="Respuestas a los ciudadanos de los comentarios recibidos"/>
    <x v="1"/>
    <n v="1"/>
    <m/>
    <m/>
    <m/>
    <m/>
    <n v="1"/>
    <x v="1"/>
  </r>
  <r>
    <n v="6"/>
    <s v="Fortalecer la gestión institucional aumentando las capacidades de la entidad para la planeación, seguimiento y ejecución de sus metas y recursos, y la gestión del talento humano."/>
    <s v="Gestión eficiente"/>
    <s v="Planeación Institucional"/>
    <s v="PAAC"/>
    <x v="0"/>
    <n v="12"/>
    <s v="Construcción de mapa de riesgos de corrupción"/>
    <s v="Realizar una (1) jornada de sensibilización de los riesgos de corrupción de la entidad"/>
    <s v="jornada de sensibilización de los riesgos de corrupción de la entidad"/>
    <s v="# de jornadas de sensibilización de los riesgos de corrupción de la entidad"/>
    <n v="0"/>
    <s v="Suma"/>
    <s v="jornada de sensibilización de los riesgos de corrupción de la entidad"/>
    <m/>
    <n v="1"/>
    <m/>
    <n v="1"/>
    <s v="Eficacia"/>
    <s v="registro de capacitación y presentación"/>
    <s v="Matriz de riesgos de corrupción"/>
    <s v="Oficina Asesora de Planeación"/>
    <s v="N/A"/>
    <s v="Registro de capacitación"/>
    <x v="0"/>
    <m/>
    <n v="1"/>
    <m/>
    <m/>
    <m/>
    <n v="1"/>
    <x v="0"/>
  </r>
  <r>
    <n v="6"/>
    <s v="Fortalecer la gestión institucional aumentando las capacidades de la entidad para la planeación, seguimiento y ejecución de sus metas y recursos, y la gestión del talento humano."/>
    <s v="Gestión eficiente"/>
    <s v="Planeación Institucional"/>
    <s v="PAAC"/>
    <x v="0"/>
    <n v="13"/>
    <s v="Consulta y divulgación"/>
    <s v="Realizar dos(2) socializaciones de los resultados de la gestión de riesgos en el Comité Institucional de Coordinación de Control Interno"/>
    <s v="Socialización en el CICCI"/>
    <s v="# de socializaciones realizadas"/>
    <n v="0"/>
    <s v="Suma"/>
    <s v="socialización realizada"/>
    <m/>
    <n v="1"/>
    <n v="1"/>
    <n v="2"/>
    <s v="Eficacia"/>
    <s v="acta de comité, Presentación"/>
    <s v="reportes cuatrimestrales de riesgos"/>
    <s v="Oficina Asesora de Planeación"/>
    <s v="Oficina de Control Interno"/>
    <s v="Acta de comité"/>
    <x v="0"/>
    <m/>
    <n v="0.5"/>
    <m/>
    <n v="0.5"/>
    <m/>
    <n v="2"/>
    <x v="0"/>
  </r>
  <r>
    <n v="6"/>
    <s v="Fortalecer la gestión institucional aumentando las capacidades de la entidad para la planeación, seguimiento y ejecución de sus metas y recursos, y la gestión del talento humano."/>
    <s v="Gestión eficiente"/>
    <s v="Planeación Institucional"/>
    <s v="PAAC"/>
    <x v="0"/>
    <n v="13"/>
    <s v="Consulta y divulgación"/>
    <s v="Realizar dos (2) socializaciones de la política y del manual de gestión de riesgos de la entidad, a través de piezas gráficas."/>
    <s v="Socialización de política y manual de riesgos"/>
    <s v="# de socializaciones realizadas"/>
    <n v="1"/>
    <s v="Suma"/>
    <s v="socialización realizada"/>
    <m/>
    <n v="1"/>
    <n v="1"/>
    <n v="2"/>
    <s v="Eficacia"/>
    <s v="Piezas publicitaria"/>
    <s v="Manual de gestión de riesgos"/>
    <s v="Oficina Asesora de Planeación"/>
    <s v="Oficina Asesora de Comunicaciones"/>
    <s v="Intranet (pieza publicitaria de la socialización de la política y del manual de riesgos)"/>
    <x v="0"/>
    <m/>
    <n v="0.5"/>
    <m/>
    <n v="0.5"/>
    <m/>
    <n v="2"/>
    <x v="0"/>
  </r>
  <r>
    <n v="6"/>
    <s v="Fortalecer la gestión institucional aumentando las capacidades de la entidad para la planeación, seguimiento y ejecución de sus metas y recursos, y la gestión del talento humano."/>
    <s v="Gestión eficiente"/>
    <s v="Planeación Institucional"/>
    <s v="PAAC"/>
    <x v="0"/>
    <n v="14"/>
    <s v="Monitoreo y Revisión"/>
    <s v="Realizar tres (3) monitoreos cuatrimestral de gestión de los mapas de riesgos de procesos y de corrupción de la entidad."/>
    <s v="Monitoreo cuatrimestral"/>
    <s v="# de monitoreos"/>
    <n v="3"/>
    <s v="Suma"/>
    <s v="monitoreos"/>
    <n v="1"/>
    <n v="1"/>
    <n v="1"/>
    <n v="3"/>
    <s v="Eficacia"/>
    <s v="informes de monitoreo"/>
    <s v="reportes de las dependencias"/>
    <s v="Oficina Asesora de Planeación"/>
    <s v="N/A"/>
    <s v="Intranet y pagina web (publicación de los reportes de monitoreo cuatrimestrales de los riesgos)"/>
    <x v="2"/>
    <n v="1"/>
    <n v="0.33333333333333331"/>
    <m/>
    <n v="0.33333333333333331"/>
    <m/>
    <n v="3"/>
    <x v="2"/>
  </r>
  <r>
    <n v="6"/>
    <s v="Fortalecer la gestión institucional aumentando las capacidades de la entidad para la planeación, seguimiento y ejecución de sus metas y recursos, y la gestión del talento humano."/>
    <s v="Gestión eficiente"/>
    <s v="Planeación Institucional"/>
    <s v="PAAC"/>
    <x v="0"/>
    <n v="14"/>
    <s v="Monitoreo y Revisión"/>
    <s v="Realizar tres (3) seguimientos a las acciones de mejora en MIMEC sobre los riesgos materializados "/>
    <s v="acciones de mejora "/>
    <s v="# de seguimientos realizados"/>
    <n v="1"/>
    <s v="Suma"/>
    <s v="seguimientos"/>
    <n v="1"/>
    <n v="1"/>
    <n v="1"/>
    <n v="3"/>
    <s v="Eficacia"/>
    <s v="Seguimiento a las acciones de mejora"/>
    <s v="Planes de mejoramiento por riesgos de corrupción (MIMEC)"/>
    <s v="Oficina Asesora de Planeación"/>
    <s v="N/A"/>
    <s v="Comunicaciones a las dependencias con riesgos de corrupción materializados"/>
    <x v="2"/>
    <n v="1"/>
    <n v="0.33333333333333331"/>
    <m/>
    <n v="0.33333333333333331"/>
    <m/>
    <n v="3"/>
    <x v="2"/>
  </r>
  <r>
    <n v="6"/>
    <s v="Fortalecer la gestión institucional aumentando las capacidades de la entidad para la planeación, seguimiento y ejecución de sus metas y recursos, y la gestión del talento humano."/>
    <s v="Gestión eficiente"/>
    <s v="Planeación Institucional"/>
    <s v="PAAC"/>
    <x v="0"/>
    <n v="15"/>
    <s v="Seguimiento"/>
    <s v="Realizar tres (3) seguimientos cuatrimestral de gestión de los mapas de riesgos de procesos y de corrupción de la entidad"/>
    <s v="seguimiento cuatrimestral  del resultado del monitoreo"/>
    <s v="# de seguimientos"/>
    <n v="3"/>
    <s v="Suma"/>
    <s v="Seguimientos realizados."/>
    <n v="1"/>
    <n v="1"/>
    <n v="1"/>
    <n v="3"/>
    <s v="Eficacia"/>
    <s v="informes de seguimiento"/>
    <s v="reportes de las dependencias _x000a_Plan anual de auditoria"/>
    <s v="Oficina de Control Interno"/>
    <s v="N/A"/>
    <s v="Página web (publicación de los seguimientos cuatrimestrales de los riesgos) Informes presentados a través del aplicativo de gestión documental"/>
    <x v="2"/>
    <n v="1"/>
    <n v="0.33333333333333331"/>
    <m/>
    <n v="0.33333333333333331"/>
    <m/>
    <n v="3"/>
    <x v="2"/>
  </r>
  <r>
    <n v="3"/>
    <s v="Implementar estrategias de Gobierno Abierto y transparencia, haciendo uso de herramientas de las TIC para su divulgación, como parte del fortalecimiento de la relación entre la ciudadanía y el gobierno."/>
    <s v="Capacidad tecnológica"/>
    <s v="Gerencia TIC"/>
    <s v="PAAC"/>
    <x v="1"/>
    <n v="21"/>
    <s v="Fase de implementación"/>
    <s v="Implementar acciones de racionalización tecnológica para los trámites priorizados. "/>
    <s v="Porcentaje de acciones de racionalización de tipo tecnológico establecidas para los trámites priorizados. "/>
    <s v="Número de acciones de racionalización de tipo tecnológico ejecutadas  /  Número de acciones de racionalización de tipo tecnológico programadas"/>
    <m/>
    <s v="Constante"/>
    <s v="Porcentaje"/>
    <n v="0.33"/>
    <n v="0.33"/>
    <n v="0.33"/>
    <n v="1"/>
    <s v="Eficacia"/>
    <s v="Documento de seguimiento a plan de racionalización de trámites donde se presenten las acciones de racionalización tecnológica para los  trámites priorizados.  "/>
    <s v="Lineamientos MINTIC gobierno digital "/>
    <s v="SAC "/>
    <s v="Dirección de Tecnologías e Información "/>
    <s v="Soportes de acciones realizadas registradas en el plan."/>
    <x v="3"/>
    <n v="0"/>
    <n v="0.33"/>
    <m/>
    <n v="0.33"/>
    <m/>
    <n v="1"/>
    <x v="0"/>
  </r>
  <r>
    <n v="3"/>
    <s v="Implementar estrategias de Gobierno Abierto y transparencia, haciendo uso de herramientas de las TIC para su divulgación, como parte del fortalecimiento de la relación entre la ciudadanía y el gobierno."/>
    <s v="Gestión eficiente"/>
    <s v="SAC"/>
    <s v="PAAC"/>
    <x v="1"/>
    <n v="22"/>
    <s v="Fase de implementación"/>
    <s v="Actualizar en el SUIT el 100% de los trámites que se encuentran virtualizados en la entidad"/>
    <s v="Porcentaje de trámites virtuales actualizados en el SUIT"/>
    <s v="# de trámites virtualizados registrados en el SUIT / total de trámites virtualizados en la entidad"/>
    <m/>
    <s v="Creciente"/>
    <s v="porcentaje de tramites registrados en SUIT"/>
    <m/>
    <n v="1"/>
    <m/>
    <n v="1"/>
    <s v="Eficacia"/>
    <s v="Certificado de actualización del SUIT"/>
    <s v="Inventario de tramites de la entidad"/>
    <s v="SAC "/>
    <s v="N/A"/>
    <s v="SUIT"/>
    <x v="0"/>
    <m/>
    <n v="1"/>
    <m/>
    <m/>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Registrar en la plataforma Colibrí el 100% de los compromisos adquiridos en ejercicios de participación ciudadana, diálogos ciudadanos y rendición de cuentas, para garantizar el derecho a la participación ciudadana (SDG)"/>
    <s v="compromisos plataforma Colibrí"/>
    <s v="(# de compromisos registrados en la plataforma colibrí / # de compromisos adquiridos por la entidad en ejercicios de participación) "/>
    <m/>
    <s v="Constante"/>
    <s v="compromisos registrados (SDG)"/>
    <m/>
    <n v="1"/>
    <n v="1"/>
    <n v="1"/>
    <s v="Eficacia"/>
    <s v="Plataforma colibrí actualizada (SDG)"/>
    <s v="Plataforma Colibrí y actividades de participación en la SDG"/>
    <s v="Dependencias que lideran las actividades de participación "/>
    <s v="Oficina Asesora de Planeación"/>
    <s v="Plataforma Colibrí"/>
    <x v="0"/>
    <m/>
    <n v="1"/>
    <m/>
    <n v="1"/>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Registrar en la plataforma Colibrí el 100% de los compromisos adquiridos en ejercicios de participación ciudadana, diálogos ciudadanos y rendición de cuentas para garantizar el derecho a la participación ciudadana (alcaldías locales)"/>
    <s v="compromisos plataforma Colibrí"/>
    <s v="(# de compromisos registrados en la plataforma colibrí / # de compromisos adquiridos por la entidad en ejercicios de participación) "/>
    <m/>
    <s v="Constante"/>
    <s v="compromisos registrados (Alcaldías locales)"/>
    <n v="0"/>
    <n v="1"/>
    <n v="1"/>
    <n v="1"/>
    <s v="Eficacia"/>
    <s v="plataforma colibrí actualizada (Alcaldías locales)"/>
    <s v="Plataforma Colibrí y actividades de participación en las alcaldías locales"/>
    <s v="Alcaldías locales"/>
    <s v="N/A"/>
    <s v="Plataforma Colibrí"/>
    <x v="0"/>
    <n v="0.93944444444444442"/>
    <n v="1"/>
    <m/>
    <n v="1"/>
    <m/>
    <n v="1"/>
    <x v="0"/>
  </r>
  <r>
    <m/>
    <m/>
    <m/>
    <m/>
    <m/>
    <x v="3"/>
    <m/>
    <m/>
    <m/>
    <m/>
    <m/>
    <m/>
    <m/>
    <m/>
    <n v="0"/>
    <m/>
    <m/>
    <m/>
    <m/>
    <m/>
    <m/>
    <s v="Antonio Nariño"/>
    <m/>
    <m/>
    <x v="0"/>
    <n v="1"/>
    <m/>
    <m/>
    <m/>
    <m/>
    <m/>
    <x v="1"/>
  </r>
  <r>
    <m/>
    <m/>
    <m/>
    <m/>
    <m/>
    <x v="3"/>
    <m/>
    <m/>
    <m/>
    <m/>
    <m/>
    <m/>
    <m/>
    <m/>
    <n v="0"/>
    <m/>
    <m/>
    <m/>
    <m/>
    <m/>
    <m/>
    <s v="Barrios Unidos"/>
    <m/>
    <m/>
    <x v="0"/>
    <n v="1"/>
    <m/>
    <m/>
    <m/>
    <m/>
    <m/>
    <x v="1"/>
  </r>
  <r>
    <m/>
    <m/>
    <m/>
    <m/>
    <m/>
    <x v="3"/>
    <m/>
    <m/>
    <m/>
    <m/>
    <m/>
    <m/>
    <m/>
    <m/>
    <n v="0"/>
    <m/>
    <m/>
    <m/>
    <m/>
    <m/>
    <m/>
    <s v="Bosa"/>
    <m/>
    <m/>
    <x v="0"/>
    <n v="1"/>
    <m/>
    <m/>
    <m/>
    <m/>
    <m/>
    <x v="1"/>
  </r>
  <r>
    <m/>
    <m/>
    <m/>
    <m/>
    <m/>
    <x v="3"/>
    <m/>
    <m/>
    <m/>
    <m/>
    <m/>
    <m/>
    <m/>
    <m/>
    <n v="0"/>
    <m/>
    <m/>
    <m/>
    <m/>
    <m/>
    <m/>
    <s v="Chapinero"/>
    <m/>
    <m/>
    <x v="0"/>
    <n v="0.55000000000000004"/>
    <m/>
    <m/>
    <m/>
    <m/>
    <m/>
    <x v="3"/>
  </r>
  <r>
    <m/>
    <m/>
    <m/>
    <m/>
    <m/>
    <x v="3"/>
    <m/>
    <m/>
    <m/>
    <m/>
    <m/>
    <m/>
    <m/>
    <m/>
    <n v="0"/>
    <m/>
    <m/>
    <m/>
    <m/>
    <m/>
    <m/>
    <s v="Ciudad Bolívar"/>
    <m/>
    <m/>
    <x v="0"/>
    <n v="1"/>
    <m/>
    <m/>
    <m/>
    <m/>
    <m/>
    <x v="1"/>
  </r>
  <r>
    <m/>
    <m/>
    <m/>
    <m/>
    <m/>
    <x v="3"/>
    <m/>
    <m/>
    <m/>
    <m/>
    <m/>
    <m/>
    <m/>
    <m/>
    <n v="0"/>
    <m/>
    <m/>
    <m/>
    <m/>
    <m/>
    <m/>
    <s v="Engativá"/>
    <m/>
    <m/>
    <x v="0"/>
    <n v="1"/>
    <m/>
    <m/>
    <m/>
    <m/>
    <m/>
    <x v="1"/>
  </r>
  <r>
    <m/>
    <m/>
    <m/>
    <m/>
    <m/>
    <x v="3"/>
    <m/>
    <m/>
    <m/>
    <m/>
    <m/>
    <m/>
    <m/>
    <m/>
    <n v="0"/>
    <m/>
    <m/>
    <m/>
    <m/>
    <m/>
    <m/>
    <s v="Fontibón"/>
    <m/>
    <m/>
    <x v="0"/>
    <n v="0.75"/>
    <m/>
    <m/>
    <m/>
    <m/>
    <m/>
    <x v="4"/>
  </r>
  <r>
    <m/>
    <m/>
    <m/>
    <m/>
    <m/>
    <x v="3"/>
    <m/>
    <m/>
    <m/>
    <m/>
    <m/>
    <m/>
    <m/>
    <m/>
    <n v="0"/>
    <m/>
    <m/>
    <m/>
    <m/>
    <m/>
    <m/>
    <s v="Kennedy"/>
    <m/>
    <m/>
    <x v="0"/>
    <n v="0.92"/>
    <m/>
    <m/>
    <m/>
    <m/>
    <m/>
    <x v="5"/>
  </r>
  <r>
    <m/>
    <m/>
    <m/>
    <m/>
    <m/>
    <x v="3"/>
    <m/>
    <m/>
    <m/>
    <m/>
    <m/>
    <m/>
    <m/>
    <m/>
    <n v="0"/>
    <m/>
    <m/>
    <m/>
    <m/>
    <m/>
    <m/>
    <s v="La Candelaria"/>
    <m/>
    <m/>
    <x v="0"/>
    <n v="1"/>
    <m/>
    <m/>
    <m/>
    <m/>
    <m/>
    <x v="1"/>
  </r>
  <r>
    <m/>
    <m/>
    <m/>
    <m/>
    <m/>
    <x v="3"/>
    <m/>
    <m/>
    <m/>
    <m/>
    <m/>
    <m/>
    <m/>
    <m/>
    <n v="0"/>
    <m/>
    <m/>
    <m/>
    <m/>
    <m/>
    <m/>
    <s v="Los Mártires"/>
    <m/>
    <m/>
    <x v="0"/>
    <n v="1"/>
    <m/>
    <m/>
    <m/>
    <m/>
    <m/>
    <x v="1"/>
  </r>
  <r>
    <m/>
    <m/>
    <m/>
    <m/>
    <m/>
    <x v="3"/>
    <m/>
    <m/>
    <m/>
    <m/>
    <m/>
    <m/>
    <m/>
    <m/>
    <n v="0"/>
    <m/>
    <m/>
    <m/>
    <m/>
    <m/>
    <m/>
    <s v="Puente Aranda"/>
    <m/>
    <m/>
    <x v="0"/>
    <n v="1"/>
    <m/>
    <m/>
    <m/>
    <m/>
    <m/>
    <x v="1"/>
  </r>
  <r>
    <m/>
    <m/>
    <m/>
    <m/>
    <m/>
    <x v="3"/>
    <m/>
    <m/>
    <m/>
    <m/>
    <m/>
    <m/>
    <m/>
    <m/>
    <n v="0"/>
    <m/>
    <m/>
    <m/>
    <m/>
    <m/>
    <m/>
    <s v="Rafael Uribe Uribe"/>
    <m/>
    <m/>
    <x v="0"/>
    <n v="0.88888888888888884"/>
    <m/>
    <m/>
    <m/>
    <m/>
    <m/>
    <x v="6"/>
  </r>
  <r>
    <m/>
    <m/>
    <m/>
    <m/>
    <m/>
    <x v="3"/>
    <m/>
    <m/>
    <m/>
    <m/>
    <m/>
    <m/>
    <m/>
    <m/>
    <n v="0"/>
    <m/>
    <m/>
    <m/>
    <m/>
    <m/>
    <m/>
    <s v="San Cristóbal"/>
    <m/>
    <m/>
    <x v="0"/>
    <n v="1"/>
    <m/>
    <m/>
    <m/>
    <m/>
    <m/>
    <x v="1"/>
  </r>
  <r>
    <m/>
    <m/>
    <m/>
    <m/>
    <m/>
    <x v="3"/>
    <m/>
    <m/>
    <m/>
    <m/>
    <m/>
    <m/>
    <m/>
    <m/>
    <n v="0"/>
    <m/>
    <m/>
    <m/>
    <m/>
    <m/>
    <m/>
    <s v="Santafe"/>
    <m/>
    <m/>
    <x v="0"/>
    <n v="1"/>
    <m/>
    <m/>
    <m/>
    <m/>
    <m/>
    <x v="1"/>
  </r>
  <r>
    <m/>
    <m/>
    <m/>
    <m/>
    <m/>
    <x v="3"/>
    <m/>
    <m/>
    <m/>
    <m/>
    <m/>
    <m/>
    <m/>
    <m/>
    <n v="0"/>
    <m/>
    <m/>
    <m/>
    <m/>
    <m/>
    <m/>
    <s v="Suba"/>
    <m/>
    <m/>
    <x v="0"/>
    <n v="1"/>
    <m/>
    <m/>
    <m/>
    <m/>
    <m/>
    <x v="1"/>
  </r>
  <r>
    <m/>
    <m/>
    <m/>
    <m/>
    <m/>
    <x v="3"/>
    <m/>
    <m/>
    <m/>
    <m/>
    <m/>
    <m/>
    <m/>
    <m/>
    <n v="0"/>
    <m/>
    <m/>
    <m/>
    <m/>
    <m/>
    <m/>
    <s v="Sumapaz"/>
    <m/>
    <m/>
    <x v="0"/>
    <n v="0.8"/>
    <m/>
    <m/>
    <m/>
    <m/>
    <m/>
    <x v="7"/>
  </r>
  <r>
    <m/>
    <m/>
    <m/>
    <m/>
    <m/>
    <x v="3"/>
    <m/>
    <m/>
    <m/>
    <m/>
    <m/>
    <m/>
    <m/>
    <m/>
    <n v="0"/>
    <m/>
    <m/>
    <m/>
    <m/>
    <m/>
    <m/>
    <s v="Teusaquillo"/>
    <m/>
    <m/>
    <x v="0"/>
    <n v="0.93"/>
    <m/>
    <m/>
    <m/>
    <m/>
    <m/>
    <x v="8"/>
  </r>
  <r>
    <m/>
    <m/>
    <m/>
    <m/>
    <m/>
    <x v="3"/>
    <m/>
    <m/>
    <m/>
    <m/>
    <m/>
    <m/>
    <m/>
    <m/>
    <n v="0"/>
    <m/>
    <m/>
    <m/>
    <m/>
    <m/>
    <m/>
    <s v="Tunjuelito"/>
    <m/>
    <m/>
    <x v="0"/>
    <n v="1"/>
    <m/>
    <m/>
    <m/>
    <m/>
    <m/>
    <x v="1"/>
  </r>
  <r>
    <m/>
    <m/>
    <m/>
    <m/>
    <m/>
    <x v="3"/>
    <m/>
    <m/>
    <m/>
    <m/>
    <m/>
    <m/>
    <m/>
    <m/>
    <n v="0"/>
    <m/>
    <m/>
    <m/>
    <m/>
    <m/>
    <m/>
    <s v="Usaquén"/>
    <m/>
    <m/>
    <x v="0"/>
    <n v="0.95"/>
    <m/>
    <m/>
    <m/>
    <m/>
    <m/>
    <x v="9"/>
  </r>
  <r>
    <m/>
    <m/>
    <m/>
    <m/>
    <m/>
    <x v="3"/>
    <m/>
    <m/>
    <m/>
    <m/>
    <m/>
    <m/>
    <m/>
    <m/>
    <n v="0"/>
    <m/>
    <m/>
    <m/>
    <m/>
    <m/>
    <m/>
    <s v="Usme"/>
    <m/>
    <m/>
    <x v="0"/>
    <n v="1"/>
    <m/>
    <m/>
    <m/>
    <m/>
    <m/>
    <x v="1"/>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1"/>
    <s v="Información de calidad y en lenguaje comprensible"/>
    <s v="Elaborar y publicar veintiún (21) informes de gestión de la vigencia 2020 de la Secretaría Distrital de Gobierno y de las 20 alcaldías locales."/>
    <s v="informes de gestión "/>
    <s v="# de informes de gestión publicados"/>
    <n v="21"/>
    <s v="Suma"/>
    <s v="informes de gestión"/>
    <n v="21"/>
    <m/>
    <m/>
    <n v="21"/>
    <s v="Eficacia"/>
    <s v="informes de gestión publicados en las paginas web"/>
    <s v="Nivel central _x000a_Alcaldías locales"/>
    <s v="OAP: informe SDG_x000a_Alcaldías locales"/>
    <s v="Oficina de Comunicaciones"/>
    <s v="Página web (publicación de los informes de gestión de 2020)"/>
    <x v="1"/>
    <n v="0.78809523809523796"/>
    <m/>
    <m/>
    <m/>
    <m/>
    <n v="21"/>
    <x v="10"/>
  </r>
  <r>
    <m/>
    <m/>
    <m/>
    <m/>
    <m/>
    <x v="3"/>
    <m/>
    <m/>
    <m/>
    <m/>
    <m/>
    <m/>
    <m/>
    <m/>
    <n v="1"/>
    <m/>
    <m/>
    <m/>
    <m/>
    <m/>
    <m/>
    <s v="Antonio Nariño"/>
    <m/>
    <m/>
    <x v="0"/>
    <n v="1"/>
    <m/>
    <m/>
    <m/>
    <m/>
    <m/>
    <x v="11"/>
  </r>
  <r>
    <m/>
    <m/>
    <m/>
    <m/>
    <m/>
    <x v="3"/>
    <m/>
    <m/>
    <m/>
    <m/>
    <m/>
    <m/>
    <m/>
    <m/>
    <n v="1"/>
    <m/>
    <m/>
    <m/>
    <m/>
    <m/>
    <m/>
    <s v="Barrios Unidos"/>
    <m/>
    <m/>
    <x v="0"/>
    <n v="1"/>
    <m/>
    <m/>
    <m/>
    <m/>
    <m/>
    <x v="11"/>
  </r>
  <r>
    <m/>
    <m/>
    <m/>
    <m/>
    <m/>
    <x v="3"/>
    <m/>
    <m/>
    <m/>
    <m/>
    <m/>
    <m/>
    <m/>
    <m/>
    <n v="1"/>
    <m/>
    <m/>
    <m/>
    <m/>
    <m/>
    <m/>
    <s v="Bosa"/>
    <m/>
    <m/>
    <x v="0"/>
    <n v="1"/>
    <m/>
    <m/>
    <m/>
    <m/>
    <m/>
    <x v="11"/>
  </r>
  <r>
    <m/>
    <m/>
    <m/>
    <m/>
    <m/>
    <x v="3"/>
    <m/>
    <m/>
    <m/>
    <m/>
    <m/>
    <m/>
    <m/>
    <m/>
    <n v="1"/>
    <m/>
    <m/>
    <m/>
    <m/>
    <m/>
    <m/>
    <s v="Chapinero"/>
    <m/>
    <m/>
    <x v="0"/>
    <n v="1"/>
    <m/>
    <m/>
    <m/>
    <m/>
    <m/>
    <x v="11"/>
  </r>
  <r>
    <m/>
    <m/>
    <m/>
    <m/>
    <m/>
    <x v="3"/>
    <m/>
    <m/>
    <m/>
    <m/>
    <m/>
    <m/>
    <m/>
    <m/>
    <n v="1"/>
    <m/>
    <m/>
    <m/>
    <m/>
    <m/>
    <m/>
    <s v="Ciudad Bolívar"/>
    <m/>
    <m/>
    <x v="0"/>
    <n v="0.7"/>
    <m/>
    <m/>
    <m/>
    <m/>
    <m/>
    <x v="12"/>
  </r>
  <r>
    <m/>
    <m/>
    <m/>
    <m/>
    <m/>
    <x v="3"/>
    <m/>
    <m/>
    <m/>
    <m/>
    <m/>
    <m/>
    <m/>
    <m/>
    <n v="1"/>
    <m/>
    <m/>
    <m/>
    <m/>
    <m/>
    <m/>
    <s v="Engativá"/>
    <m/>
    <m/>
    <x v="0"/>
    <n v="0.5"/>
    <m/>
    <m/>
    <m/>
    <m/>
    <m/>
    <x v="13"/>
  </r>
  <r>
    <m/>
    <m/>
    <m/>
    <m/>
    <m/>
    <x v="3"/>
    <m/>
    <m/>
    <m/>
    <m/>
    <m/>
    <m/>
    <m/>
    <m/>
    <n v="1"/>
    <m/>
    <m/>
    <m/>
    <m/>
    <m/>
    <m/>
    <s v="Fontibón"/>
    <m/>
    <m/>
    <x v="0"/>
    <n v="0.5"/>
    <m/>
    <m/>
    <m/>
    <m/>
    <m/>
    <x v="13"/>
  </r>
  <r>
    <m/>
    <m/>
    <m/>
    <m/>
    <m/>
    <x v="3"/>
    <m/>
    <m/>
    <m/>
    <m/>
    <m/>
    <m/>
    <m/>
    <m/>
    <n v="1"/>
    <m/>
    <m/>
    <m/>
    <m/>
    <m/>
    <m/>
    <s v="Kennedy"/>
    <m/>
    <m/>
    <x v="0"/>
    <n v="0.5"/>
    <m/>
    <m/>
    <m/>
    <m/>
    <m/>
    <x v="13"/>
  </r>
  <r>
    <m/>
    <m/>
    <m/>
    <m/>
    <m/>
    <x v="3"/>
    <m/>
    <m/>
    <m/>
    <m/>
    <m/>
    <m/>
    <m/>
    <m/>
    <n v="1"/>
    <m/>
    <m/>
    <m/>
    <m/>
    <m/>
    <m/>
    <s v="La Candelaria"/>
    <m/>
    <m/>
    <x v="0"/>
    <n v="1"/>
    <m/>
    <m/>
    <m/>
    <m/>
    <m/>
    <x v="11"/>
  </r>
  <r>
    <m/>
    <m/>
    <m/>
    <m/>
    <m/>
    <x v="3"/>
    <m/>
    <m/>
    <m/>
    <m/>
    <m/>
    <m/>
    <m/>
    <m/>
    <n v="1"/>
    <m/>
    <m/>
    <m/>
    <m/>
    <m/>
    <m/>
    <s v="Los Mártires"/>
    <m/>
    <m/>
    <x v="0"/>
    <n v="1"/>
    <m/>
    <m/>
    <m/>
    <m/>
    <m/>
    <x v="11"/>
  </r>
  <r>
    <m/>
    <m/>
    <m/>
    <m/>
    <m/>
    <x v="3"/>
    <m/>
    <m/>
    <m/>
    <m/>
    <m/>
    <m/>
    <m/>
    <m/>
    <n v="1"/>
    <m/>
    <m/>
    <m/>
    <m/>
    <m/>
    <m/>
    <s v="Puente Aranda"/>
    <m/>
    <m/>
    <x v="0"/>
    <n v="1"/>
    <m/>
    <m/>
    <m/>
    <m/>
    <m/>
    <x v="11"/>
  </r>
  <r>
    <m/>
    <m/>
    <m/>
    <m/>
    <m/>
    <x v="3"/>
    <m/>
    <m/>
    <m/>
    <m/>
    <m/>
    <m/>
    <m/>
    <m/>
    <n v="1"/>
    <m/>
    <m/>
    <m/>
    <m/>
    <m/>
    <m/>
    <s v="Rafael Uribe Uribe"/>
    <m/>
    <m/>
    <x v="0"/>
    <n v="0"/>
    <m/>
    <m/>
    <m/>
    <m/>
    <m/>
    <x v="0"/>
  </r>
  <r>
    <m/>
    <m/>
    <m/>
    <m/>
    <m/>
    <x v="3"/>
    <m/>
    <m/>
    <m/>
    <m/>
    <m/>
    <m/>
    <m/>
    <m/>
    <n v="1"/>
    <m/>
    <m/>
    <m/>
    <m/>
    <m/>
    <m/>
    <s v="San Cristóbal"/>
    <m/>
    <m/>
    <x v="0"/>
    <n v="1"/>
    <m/>
    <m/>
    <m/>
    <m/>
    <m/>
    <x v="11"/>
  </r>
  <r>
    <m/>
    <m/>
    <m/>
    <m/>
    <m/>
    <x v="3"/>
    <m/>
    <m/>
    <m/>
    <m/>
    <m/>
    <m/>
    <m/>
    <m/>
    <n v="1"/>
    <m/>
    <m/>
    <m/>
    <m/>
    <m/>
    <m/>
    <s v="Santafe"/>
    <m/>
    <m/>
    <x v="0"/>
    <n v="1"/>
    <m/>
    <m/>
    <m/>
    <m/>
    <m/>
    <x v="11"/>
  </r>
  <r>
    <m/>
    <m/>
    <m/>
    <m/>
    <m/>
    <x v="3"/>
    <m/>
    <m/>
    <m/>
    <m/>
    <m/>
    <m/>
    <m/>
    <m/>
    <n v="1"/>
    <m/>
    <m/>
    <m/>
    <m/>
    <m/>
    <m/>
    <s v="Suba"/>
    <m/>
    <m/>
    <x v="0"/>
    <n v="0.5"/>
    <m/>
    <m/>
    <m/>
    <m/>
    <m/>
    <x v="13"/>
  </r>
  <r>
    <m/>
    <m/>
    <m/>
    <m/>
    <m/>
    <x v="3"/>
    <m/>
    <m/>
    <m/>
    <m/>
    <m/>
    <m/>
    <m/>
    <m/>
    <n v="1"/>
    <m/>
    <m/>
    <m/>
    <m/>
    <m/>
    <m/>
    <s v="Sumapaz"/>
    <m/>
    <m/>
    <x v="0"/>
    <n v="1"/>
    <m/>
    <m/>
    <m/>
    <m/>
    <m/>
    <x v="11"/>
  </r>
  <r>
    <m/>
    <m/>
    <m/>
    <m/>
    <m/>
    <x v="3"/>
    <m/>
    <m/>
    <m/>
    <m/>
    <m/>
    <m/>
    <m/>
    <m/>
    <n v="1"/>
    <m/>
    <m/>
    <m/>
    <m/>
    <m/>
    <m/>
    <s v="Teusaquillo"/>
    <m/>
    <m/>
    <x v="0"/>
    <n v="1"/>
    <m/>
    <m/>
    <m/>
    <m/>
    <m/>
    <x v="11"/>
  </r>
  <r>
    <m/>
    <m/>
    <m/>
    <m/>
    <m/>
    <x v="3"/>
    <m/>
    <m/>
    <m/>
    <m/>
    <m/>
    <m/>
    <m/>
    <m/>
    <n v="1"/>
    <m/>
    <m/>
    <m/>
    <m/>
    <m/>
    <m/>
    <s v="Tunjuelito"/>
    <m/>
    <m/>
    <x v="0"/>
    <n v="0.85"/>
    <m/>
    <m/>
    <m/>
    <m/>
    <m/>
    <x v="14"/>
  </r>
  <r>
    <m/>
    <m/>
    <m/>
    <m/>
    <m/>
    <x v="3"/>
    <m/>
    <m/>
    <m/>
    <m/>
    <m/>
    <m/>
    <m/>
    <m/>
    <n v="1"/>
    <m/>
    <m/>
    <m/>
    <m/>
    <m/>
    <m/>
    <s v="Usaquén"/>
    <m/>
    <m/>
    <x v="0"/>
    <n v="1"/>
    <m/>
    <m/>
    <m/>
    <m/>
    <m/>
    <x v="11"/>
  </r>
  <r>
    <m/>
    <m/>
    <m/>
    <m/>
    <m/>
    <x v="3"/>
    <m/>
    <m/>
    <m/>
    <m/>
    <m/>
    <m/>
    <m/>
    <m/>
    <n v="1"/>
    <m/>
    <m/>
    <m/>
    <m/>
    <m/>
    <m/>
    <s v="Usme"/>
    <m/>
    <m/>
    <x v="0"/>
    <n v="1"/>
    <m/>
    <m/>
    <m/>
    <m/>
    <m/>
    <x v="11"/>
  </r>
  <r>
    <m/>
    <m/>
    <m/>
    <m/>
    <m/>
    <x v="3"/>
    <m/>
    <m/>
    <m/>
    <m/>
    <m/>
    <m/>
    <m/>
    <m/>
    <n v="1"/>
    <m/>
    <m/>
    <m/>
    <m/>
    <m/>
    <m/>
    <s v="Nivel Central"/>
    <m/>
    <m/>
    <x v="0"/>
    <n v="0"/>
    <m/>
    <m/>
    <m/>
    <m/>
    <m/>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Mantener 100% actualizado el micrositio de Rendición de Cuentas en la página Web de la Secretaría Distrital de Gobierno"/>
    <s v="Micrositio Rendición de cuentas SDG"/>
    <s v="(# de actividades de rendición de cuentas publicadas en el micrositio / # de actividades de rendición de cuentas realizadas)"/>
    <n v="1"/>
    <s v="Constante"/>
    <s v="Micrositio RdC SDG"/>
    <n v="1"/>
    <n v="1"/>
    <n v="1"/>
    <n v="1"/>
    <s v="Eficacia"/>
    <s v="Pagina web SDG"/>
    <s v="Actividades de rendición de cuentas"/>
    <s v="Subsecretaría de Gestión Institucional"/>
    <s v="Oficina de Comunicaciones"/>
    <s v="Estrategia de rendición de cuentas y pagina web"/>
    <x v="1"/>
    <n v="0"/>
    <n v="1"/>
    <m/>
    <n v="1"/>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Mantener actualizado el micrositio de Rendición de Cuentas en la página Web en la sección &quot;mi localidad - rendición de cuentas&quot; en las páginas web de las 20 alcaldías locales."/>
    <s v="Micrositio Rendición de cuentas Alcaldías Locales"/>
    <s v="(# de actividades de rendición de cuentas publicadas en el micrositio / # de actividades de rendición de cuentas realizadas)"/>
    <n v="20"/>
    <s v="Constante"/>
    <s v="Micrositio RdC AL"/>
    <m/>
    <n v="1"/>
    <n v="1"/>
    <n v="1"/>
    <s v="Eficacia"/>
    <s v="Pagina web AL"/>
    <s v="Actividades de rendición de cuentas"/>
    <s v="Grupo responsable de rendición de cuentas"/>
    <s v="Oficina de Comunicaciones"/>
    <s v="Estrategia de rendición de cuentas y pagina web"/>
    <x v="0"/>
    <m/>
    <n v="1"/>
    <m/>
    <n v="1"/>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Habilitar un (1) espacio visible y accesible en el botón de transparencia del portal web que se denomine: Conoce, Propone y Prioriza, de acuerdo con la directiva 005 de 2020"/>
    <s v="botón de transparencia del portal web que se denomine: Conoce, Propone y Prioriza"/>
    <s v="# de botón de transparencia del portal web que se denomine: Conoce, Propone y Prioriza implementado"/>
    <n v="0"/>
    <s v="Suma"/>
    <s v="botón de transparencia del portal web que se denomine: Conoce, Propone y Prioriza"/>
    <n v="1"/>
    <m/>
    <m/>
    <n v="1"/>
    <s v="Eficacia"/>
    <s v="botón de transparencia del portal web que se denomine: Conoce, Propone y Prioriza"/>
    <s v="pagina web"/>
    <s v="Subsecretaría de Gestión Institucional"/>
    <s v="Equipo técnico de gestión y desempeño  - Rendición de cuentas"/>
    <s v="pagina web: botón"/>
    <x v="1"/>
    <n v="0"/>
    <m/>
    <m/>
    <m/>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Publicar cuatro (4) veces las actividades que se tengan programadas a realizar trimestralmente para conocimiento del ciudadano - SDG"/>
    <s v="publicación de actividades de rendición de cuentas y participación ciudadana SDG"/>
    <s v="# de publicaciones realizadas de las actividades"/>
    <n v="0"/>
    <s v="Suma"/>
    <s v="publicaciones realizadas"/>
    <n v="1"/>
    <n v="1"/>
    <n v="2"/>
    <n v="4"/>
    <s v="efectividad"/>
    <s v="publicaciones realizadas en la pagina web SDG"/>
    <s v="Cronograma de actividades"/>
    <s v="Subsecretaría de Gestión Institucional"/>
    <s v="Equipo técnico de gestión y desempeño  - Rendición de cuentas"/>
    <s v="pagina web: cronograma de actividades"/>
    <x v="4"/>
    <n v="0"/>
    <n v="0.25"/>
    <m/>
    <n v="0.5"/>
    <m/>
    <n v="4"/>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Publicar tres (3) veces las actividades que se tengan programadas a realizar trimestralmente para conocimiento del ciudadano - AL"/>
    <s v="publicación de actividades de rendición de cuentas y participación ciudadana Alcaldías locales"/>
    <s v="# de publicaciones realizadas de las actividades"/>
    <n v="0"/>
    <s v="Suma"/>
    <s v="publicaciones realizadas"/>
    <n v="0"/>
    <n v="1"/>
    <n v="2"/>
    <n v="3"/>
    <s v="efectividad"/>
    <s v="publicaciones realizadas en la pagina web SDG"/>
    <s v="Cronograma de actividades"/>
    <s v="Alcaldías locales"/>
    <s v="N/A"/>
    <s v="pagina web: cronograma de actividades"/>
    <x v="0"/>
    <n v="0.88500000000000001"/>
    <n v="0.33333333333333331"/>
    <m/>
    <n v="0.66666666666666663"/>
    <m/>
    <n v="3"/>
    <x v="0"/>
  </r>
  <r>
    <m/>
    <m/>
    <m/>
    <m/>
    <m/>
    <x v="3"/>
    <m/>
    <m/>
    <m/>
    <m/>
    <m/>
    <m/>
    <m/>
    <m/>
    <n v="0"/>
    <m/>
    <m/>
    <m/>
    <m/>
    <m/>
    <m/>
    <s v="Antonio Nariño"/>
    <m/>
    <m/>
    <x v="0"/>
    <n v="1"/>
    <m/>
    <m/>
    <m/>
    <m/>
    <m/>
    <x v="15"/>
  </r>
  <r>
    <m/>
    <m/>
    <m/>
    <m/>
    <m/>
    <x v="3"/>
    <m/>
    <m/>
    <m/>
    <m/>
    <m/>
    <m/>
    <m/>
    <m/>
    <n v="0"/>
    <m/>
    <m/>
    <m/>
    <m/>
    <m/>
    <m/>
    <s v="Barrios Unidos"/>
    <m/>
    <m/>
    <x v="0"/>
    <n v="1"/>
    <m/>
    <m/>
    <m/>
    <m/>
    <m/>
    <x v="15"/>
  </r>
  <r>
    <m/>
    <m/>
    <m/>
    <m/>
    <m/>
    <x v="3"/>
    <m/>
    <m/>
    <m/>
    <m/>
    <m/>
    <m/>
    <m/>
    <m/>
    <n v="0"/>
    <m/>
    <m/>
    <m/>
    <m/>
    <m/>
    <m/>
    <s v="Bosa"/>
    <m/>
    <m/>
    <x v="0"/>
    <n v="1"/>
    <m/>
    <m/>
    <m/>
    <m/>
    <m/>
    <x v="15"/>
  </r>
  <r>
    <m/>
    <m/>
    <m/>
    <m/>
    <m/>
    <x v="3"/>
    <m/>
    <m/>
    <m/>
    <m/>
    <m/>
    <m/>
    <m/>
    <m/>
    <n v="0"/>
    <m/>
    <m/>
    <m/>
    <m/>
    <m/>
    <m/>
    <s v="Chapinero"/>
    <m/>
    <m/>
    <x v="0"/>
    <n v="1"/>
    <m/>
    <m/>
    <m/>
    <m/>
    <m/>
    <x v="15"/>
  </r>
  <r>
    <m/>
    <m/>
    <m/>
    <m/>
    <m/>
    <x v="3"/>
    <m/>
    <m/>
    <m/>
    <m/>
    <m/>
    <m/>
    <m/>
    <m/>
    <n v="0"/>
    <m/>
    <m/>
    <m/>
    <m/>
    <m/>
    <m/>
    <s v="Ciudad Bolívar"/>
    <m/>
    <m/>
    <x v="0"/>
    <n v="0.7"/>
    <m/>
    <m/>
    <m/>
    <m/>
    <m/>
    <x v="16"/>
  </r>
  <r>
    <m/>
    <m/>
    <m/>
    <m/>
    <m/>
    <x v="3"/>
    <m/>
    <m/>
    <m/>
    <m/>
    <m/>
    <m/>
    <m/>
    <m/>
    <n v="0"/>
    <m/>
    <m/>
    <m/>
    <m/>
    <m/>
    <m/>
    <s v="Engativá"/>
    <m/>
    <m/>
    <x v="0"/>
    <n v="1"/>
    <m/>
    <m/>
    <m/>
    <m/>
    <m/>
    <x v="15"/>
  </r>
  <r>
    <m/>
    <m/>
    <m/>
    <m/>
    <m/>
    <x v="3"/>
    <m/>
    <m/>
    <m/>
    <m/>
    <m/>
    <m/>
    <m/>
    <m/>
    <n v="0"/>
    <m/>
    <m/>
    <m/>
    <m/>
    <m/>
    <m/>
    <s v="Fontibón"/>
    <m/>
    <m/>
    <x v="0"/>
    <n v="1"/>
    <m/>
    <m/>
    <m/>
    <m/>
    <m/>
    <x v="15"/>
  </r>
  <r>
    <m/>
    <m/>
    <m/>
    <m/>
    <m/>
    <x v="3"/>
    <m/>
    <m/>
    <m/>
    <m/>
    <m/>
    <m/>
    <m/>
    <m/>
    <n v="0"/>
    <m/>
    <m/>
    <m/>
    <m/>
    <m/>
    <m/>
    <s v="Kennedy"/>
    <m/>
    <m/>
    <x v="0"/>
    <n v="1"/>
    <m/>
    <m/>
    <m/>
    <m/>
    <m/>
    <x v="15"/>
  </r>
  <r>
    <m/>
    <m/>
    <m/>
    <m/>
    <m/>
    <x v="3"/>
    <m/>
    <m/>
    <m/>
    <m/>
    <m/>
    <m/>
    <m/>
    <m/>
    <n v="0"/>
    <m/>
    <m/>
    <m/>
    <m/>
    <m/>
    <m/>
    <s v="La Candelaria"/>
    <m/>
    <m/>
    <x v="0"/>
    <n v="1"/>
    <m/>
    <m/>
    <m/>
    <m/>
    <m/>
    <x v="15"/>
  </r>
  <r>
    <m/>
    <m/>
    <m/>
    <m/>
    <m/>
    <x v="3"/>
    <m/>
    <m/>
    <m/>
    <m/>
    <m/>
    <m/>
    <m/>
    <m/>
    <n v="0"/>
    <m/>
    <m/>
    <m/>
    <m/>
    <m/>
    <m/>
    <s v="Los Mártires"/>
    <m/>
    <m/>
    <x v="0"/>
    <n v="1"/>
    <m/>
    <m/>
    <m/>
    <m/>
    <m/>
    <x v="15"/>
  </r>
  <r>
    <m/>
    <m/>
    <m/>
    <m/>
    <m/>
    <x v="3"/>
    <m/>
    <m/>
    <m/>
    <m/>
    <m/>
    <m/>
    <m/>
    <m/>
    <n v="0"/>
    <m/>
    <m/>
    <m/>
    <m/>
    <m/>
    <m/>
    <s v="Puente Aranda"/>
    <m/>
    <m/>
    <x v="0"/>
    <n v="1"/>
    <m/>
    <m/>
    <m/>
    <m/>
    <m/>
    <x v="15"/>
  </r>
  <r>
    <m/>
    <m/>
    <m/>
    <m/>
    <m/>
    <x v="3"/>
    <m/>
    <m/>
    <m/>
    <m/>
    <m/>
    <m/>
    <m/>
    <m/>
    <n v="0"/>
    <m/>
    <m/>
    <m/>
    <m/>
    <m/>
    <m/>
    <s v="Rafael Uribe Uribe"/>
    <m/>
    <m/>
    <x v="0"/>
    <n v="0.75"/>
    <m/>
    <m/>
    <m/>
    <m/>
    <m/>
    <x v="17"/>
  </r>
  <r>
    <m/>
    <m/>
    <m/>
    <m/>
    <m/>
    <x v="3"/>
    <m/>
    <m/>
    <m/>
    <m/>
    <m/>
    <m/>
    <m/>
    <m/>
    <n v="0"/>
    <m/>
    <m/>
    <m/>
    <m/>
    <m/>
    <m/>
    <s v="San Cristóbal"/>
    <m/>
    <m/>
    <x v="0"/>
    <n v="0.75"/>
    <m/>
    <m/>
    <m/>
    <m/>
    <m/>
    <x v="17"/>
  </r>
  <r>
    <m/>
    <m/>
    <m/>
    <m/>
    <m/>
    <x v="3"/>
    <m/>
    <m/>
    <m/>
    <m/>
    <m/>
    <m/>
    <m/>
    <m/>
    <n v="0"/>
    <m/>
    <m/>
    <m/>
    <m/>
    <m/>
    <m/>
    <s v="Santafe"/>
    <m/>
    <m/>
    <x v="0"/>
    <n v="1"/>
    <m/>
    <m/>
    <m/>
    <m/>
    <m/>
    <x v="15"/>
  </r>
  <r>
    <m/>
    <m/>
    <m/>
    <m/>
    <m/>
    <x v="3"/>
    <m/>
    <m/>
    <m/>
    <m/>
    <m/>
    <m/>
    <m/>
    <m/>
    <n v="0"/>
    <m/>
    <m/>
    <m/>
    <m/>
    <m/>
    <m/>
    <s v="Suba"/>
    <m/>
    <m/>
    <x v="0"/>
    <n v="0"/>
    <m/>
    <m/>
    <m/>
    <m/>
    <m/>
    <x v="0"/>
  </r>
  <r>
    <m/>
    <m/>
    <m/>
    <m/>
    <m/>
    <x v="3"/>
    <m/>
    <m/>
    <m/>
    <m/>
    <m/>
    <m/>
    <m/>
    <m/>
    <n v="0"/>
    <m/>
    <m/>
    <m/>
    <m/>
    <m/>
    <m/>
    <s v="Sumapaz"/>
    <m/>
    <m/>
    <x v="0"/>
    <n v="1"/>
    <m/>
    <m/>
    <m/>
    <m/>
    <m/>
    <x v="15"/>
  </r>
  <r>
    <m/>
    <m/>
    <m/>
    <m/>
    <m/>
    <x v="3"/>
    <m/>
    <m/>
    <m/>
    <m/>
    <m/>
    <m/>
    <m/>
    <m/>
    <n v="0"/>
    <m/>
    <m/>
    <m/>
    <m/>
    <m/>
    <m/>
    <s v="Teusaquillo"/>
    <m/>
    <m/>
    <x v="0"/>
    <n v="0.5"/>
    <m/>
    <m/>
    <m/>
    <m/>
    <m/>
    <x v="18"/>
  </r>
  <r>
    <m/>
    <m/>
    <m/>
    <m/>
    <m/>
    <x v="3"/>
    <m/>
    <m/>
    <m/>
    <m/>
    <m/>
    <m/>
    <m/>
    <m/>
    <n v="0"/>
    <m/>
    <m/>
    <m/>
    <m/>
    <m/>
    <m/>
    <s v="Tunjuelito"/>
    <m/>
    <m/>
    <x v="0"/>
    <n v="1"/>
    <m/>
    <m/>
    <m/>
    <m/>
    <m/>
    <x v="1"/>
  </r>
  <r>
    <m/>
    <m/>
    <m/>
    <m/>
    <m/>
    <x v="3"/>
    <m/>
    <m/>
    <m/>
    <m/>
    <m/>
    <m/>
    <m/>
    <m/>
    <n v="0"/>
    <m/>
    <m/>
    <m/>
    <m/>
    <m/>
    <m/>
    <s v="Usaquén"/>
    <m/>
    <m/>
    <x v="0"/>
    <n v="1"/>
    <m/>
    <m/>
    <m/>
    <m/>
    <m/>
    <x v="15"/>
  </r>
  <r>
    <m/>
    <m/>
    <m/>
    <m/>
    <m/>
    <x v="3"/>
    <m/>
    <m/>
    <m/>
    <m/>
    <m/>
    <m/>
    <m/>
    <m/>
    <n v="0"/>
    <m/>
    <m/>
    <m/>
    <m/>
    <m/>
    <m/>
    <s v="Usme"/>
    <m/>
    <m/>
    <x v="0"/>
    <n v="1"/>
    <m/>
    <m/>
    <m/>
    <m/>
    <m/>
    <x v="15"/>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Emitir un documento con la definición de los lineamientos para la implementación de la estrategia de consultas ciudadanas en la plataforma Gobierno Abierto Bogotá de acuerdo con la Directiva 005 de 2020"/>
    <s v="lineamientos de causas ciudadanas"/>
    <s v="# documentos con los lineamientos de la estrategia de causas ciudadanas"/>
    <n v="0"/>
    <s v="Suma"/>
    <s v="lineamientos de la estrategia de causas ciudadanas"/>
    <m/>
    <n v="1"/>
    <m/>
    <n v="1"/>
    <s v="efectividad"/>
    <s v="documento con los lineamientos de acuerdo con la directiva 005 de 2020"/>
    <s v="directiva 005 de 2020"/>
    <s v="Grupo de presupuestos participativos -  despacho"/>
    <s v="N/A"/>
    <s v="Documento aprobado y publicado través de la página web"/>
    <x v="0"/>
    <m/>
    <n v="1"/>
    <m/>
    <m/>
    <m/>
    <n v="1"/>
    <x v="0"/>
  </r>
  <r>
    <n v="3"/>
    <s v="Implementar estrategias de Gobierno Abierto y transparencia, haciendo uso de herramientas de las TIC para su divulgación, como parte del fortalecimiento de la relación entre la ciudadanía y el gobierno."/>
    <s v="Transformación Cultural"/>
    <s v="Gestión Corporativa Institucional"/>
    <s v="PAAC"/>
    <x v="2"/>
    <n v="31"/>
    <s v="Información de calidad y en lenguaje comprensible"/>
    <s v="Gestionar una (1) capacitación sobre Participación Ciudadana y RdC para los servidores públicos de la entidad"/>
    <s v="Capacitación en rendición de cuentas"/>
    <s v="# de capacitaciones realizadas"/>
    <n v="0"/>
    <s v="Suma"/>
    <s v="capacitaciones"/>
    <m/>
    <n v="1"/>
    <m/>
    <n v="1"/>
    <s v="Eficacia"/>
    <s v="registros de capacitaciones"/>
    <s v="contenidos de las capacitaciones"/>
    <s v="Subsecretaría de Gestión Institucional"/>
    <s v="Equipo técnico de gestión y desempeño  - Rendición de cuentas"/>
    <s v="Registro de capacitación"/>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2"/>
    <s v="Diálogo de doble vía con la ciudadanía y sus organizaciones"/>
    <s v="Elaborar y realizar un (1) diálogo ciudadano en el marco de la preparación de la audiencia pública  del sector gobierno"/>
    <s v="Dialogo ciudadano realizado"/>
    <s v="# de diálogos ciudadanos realizados"/>
    <s v="1 (2019)"/>
    <s v="Suma"/>
    <s v="Dialogo ciudadano"/>
    <m/>
    <n v="1"/>
    <m/>
    <n v="1"/>
    <s v="Eficacia"/>
    <s v="informe de sistematización del dialogo"/>
    <s v="Informes de gestión, encuestas realizadas a los ciudadanos, lineamientos de la veeduría distrital"/>
    <s v="Oficina Asesora de Planeación"/>
    <s v="Oficina de Comunicaciones_x000a_Subsecretaría de Gestión Institucional"/>
    <s v="Orfeo (Radicado de envío a la veeduría distrital de informe)"/>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2"/>
    <s v="Diálogo de doble vía con la ciudadanía y sus organizaciones"/>
    <s v="Elaborar y realizar veinte (20) diálogos ciudadanos en el marco de la preparación de la audiencia pública de las alcaldías locales"/>
    <s v="Diálogo ciudadano realizado"/>
    <s v="# de diálogos ciudadanos realizados"/>
    <s v="20 (2020)"/>
    <s v="Suma"/>
    <s v="Dialogo ciudadano"/>
    <n v="0"/>
    <n v="20"/>
    <m/>
    <n v="20"/>
    <s v="Eficacia"/>
    <s v="informes de sistematización de los diálogos ciudadanos (1 por alcaldía local)"/>
    <s v="Informes de gestión, encuestas realizadas a los ciudadanos, lineamientos de la veeduría distrital"/>
    <s v="Alcaldías locales"/>
    <s v="N/A"/>
    <s v="Orfeo (Radicado de envío a la veeduría distrital de informe)"/>
    <x v="0"/>
    <n v="0.37"/>
    <n v="1"/>
    <m/>
    <m/>
    <m/>
    <n v="20"/>
    <x v="0"/>
  </r>
  <r>
    <m/>
    <m/>
    <m/>
    <m/>
    <m/>
    <x v="3"/>
    <m/>
    <m/>
    <m/>
    <m/>
    <m/>
    <m/>
    <m/>
    <m/>
    <n v="1"/>
    <m/>
    <m/>
    <m/>
    <m/>
    <m/>
    <m/>
    <s v="Antonio Nariño"/>
    <m/>
    <m/>
    <x v="0"/>
    <n v="0.5"/>
    <m/>
    <m/>
    <m/>
    <m/>
    <m/>
    <x v="19"/>
  </r>
  <r>
    <m/>
    <m/>
    <m/>
    <m/>
    <m/>
    <x v="3"/>
    <m/>
    <m/>
    <m/>
    <m/>
    <m/>
    <m/>
    <m/>
    <m/>
    <n v="1"/>
    <m/>
    <m/>
    <m/>
    <m/>
    <m/>
    <m/>
    <s v="Barrios Unidos"/>
    <m/>
    <m/>
    <x v="0"/>
    <n v="0"/>
    <m/>
    <m/>
    <m/>
    <m/>
    <m/>
    <x v="0"/>
  </r>
  <r>
    <m/>
    <m/>
    <m/>
    <m/>
    <m/>
    <x v="3"/>
    <m/>
    <m/>
    <m/>
    <m/>
    <m/>
    <m/>
    <m/>
    <m/>
    <n v="1"/>
    <m/>
    <m/>
    <m/>
    <m/>
    <m/>
    <m/>
    <s v="Bosa"/>
    <m/>
    <m/>
    <x v="0"/>
    <n v="0.5"/>
    <m/>
    <m/>
    <m/>
    <m/>
    <m/>
    <x v="19"/>
  </r>
  <r>
    <m/>
    <m/>
    <m/>
    <m/>
    <m/>
    <x v="3"/>
    <m/>
    <m/>
    <m/>
    <m/>
    <m/>
    <m/>
    <m/>
    <m/>
    <n v="1"/>
    <m/>
    <m/>
    <m/>
    <m/>
    <m/>
    <m/>
    <s v="Chapinero"/>
    <m/>
    <m/>
    <x v="0"/>
    <n v="1"/>
    <m/>
    <m/>
    <m/>
    <m/>
    <m/>
    <x v="20"/>
  </r>
  <r>
    <m/>
    <m/>
    <m/>
    <m/>
    <m/>
    <x v="3"/>
    <m/>
    <m/>
    <m/>
    <m/>
    <m/>
    <m/>
    <m/>
    <m/>
    <n v="1"/>
    <m/>
    <m/>
    <m/>
    <m/>
    <m/>
    <m/>
    <s v="Ciudad Bolívar"/>
    <m/>
    <m/>
    <x v="0"/>
    <n v="0.5"/>
    <m/>
    <m/>
    <m/>
    <m/>
    <m/>
    <x v="19"/>
  </r>
  <r>
    <m/>
    <m/>
    <m/>
    <m/>
    <m/>
    <x v="3"/>
    <m/>
    <m/>
    <m/>
    <m/>
    <m/>
    <m/>
    <m/>
    <m/>
    <n v="1"/>
    <m/>
    <m/>
    <m/>
    <m/>
    <m/>
    <m/>
    <s v="Engativá"/>
    <m/>
    <m/>
    <x v="0"/>
    <n v="0"/>
    <m/>
    <m/>
    <m/>
    <m/>
    <m/>
    <x v="0"/>
  </r>
  <r>
    <m/>
    <m/>
    <m/>
    <m/>
    <m/>
    <x v="3"/>
    <m/>
    <m/>
    <m/>
    <m/>
    <m/>
    <m/>
    <m/>
    <m/>
    <n v="1"/>
    <m/>
    <m/>
    <m/>
    <m/>
    <m/>
    <m/>
    <s v="Fontibón"/>
    <m/>
    <m/>
    <x v="0"/>
    <n v="0.5"/>
    <m/>
    <m/>
    <m/>
    <m/>
    <m/>
    <x v="19"/>
  </r>
  <r>
    <m/>
    <m/>
    <m/>
    <m/>
    <m/>
    <x v="3"/>
    <m/>
    <m/>
    <m/>
    <m/>
    <m/>
    <m/>
    <m/>
    <m/>
    <n v="1"/>
    <m/>
    <m/>
    <m/>
    <m/>
    <m/>
    <m/>
    <s v="Kennedy"/>
    <m/>
    <m/>
    <x v="0"/>
    <n v="0.5"/>
    <m/>
    <m/>
    <m/>
    <m/>
    <m/>
    <x v="19"/>
  </r>
  <r>
    <m/>
    <m/>
    <m/>
    <m/>
    <m/>
    <x v="3"/>
    <m/>
    <m/>
    <m/>
    <m/>
    <m/>
    <m/>
    <m/>
    <m/>
    <n v="1"/>
    <m/>
    <m/>
    <m/>
    <m/>
    <m/>
    <m/>
    <s v="La Candelaria"/>
    <m/>
    <m/>
    <x v="0"/>
    <n v="1"/>
    <m/>
    <m/>
    <m/>
    <m/>
    <m/>
    <x v="20"/>
  </r>
  <r>
    <m/>
    <m/>
    <m/>
    <m/>
    <m/>
    <x v="3"/>
    <m/>
    <m/>
    <m/>
    <m/>
    <m/>
    <m/>
    <m/>
    <m/>
    <n v="1"/>
    <m/>
    <m/>
    <m/>
    <m/>
    <m/>
    <m/>
    <s v="Los Mártires"/>
    <m/>
    <m/>
    <x v="0"/>
    <n v="1"/>
    <m/>
    <m/>
    <m/>
    <m/>
    <m/>
    <x v="20"/>
  </r>
  <r>
    <m/>
    <m/>
    <m/>
    <m/>
    <m/>
    <x v="3"/>
    <m/>
    <m/>
    <m/>
    <m/>
    <m/>
    <m/>
    <m/>
    <m/>
    <n v="1"/>
    <m/>
    <m/>
    <m/>
    <m/>
    <m/>
    <m/>
    <s v="Puente Aranda"/>
    <m/>
    <m/>
    <x v="0"/>
    <n v="1"/>
    <m/>
    <m/>
    <m/>
    <m/>
    <m/>
    <x v="20"/>
  </r>
  <r>
    <m/>
    <m/>
    <m/>
    <m/>
    <m/>
    <x v="3"/>
    <m/>
    <m/>
    <m/>
    <m/>
    <m/>
    <m/>
    <m/>
    <m/>
    <n v="1"/>
    <m/>
    <m/>
    <m/>
    <m/>
    <m/>
    <m/>
    <s v="Rafael Uribe Uribe"/>
    <m/>
    <m/>
    <x v="0"/>
    <n v="0"/>
    <m/>
    <m/>
    <m/>
    <m/>
    <m/>
    <x v="0"/>
  </r>
  <r>
    <m/>
    <m/>
    <m/>
    <m/>
    <m/>
    <x v="3"/>
    <m/>
    <m/>
    <m/>
    <m/>
    <m/>
    <m/>
    <m/>
    <m/>
    <n v="1"/>
    <m/>
    <m/>
    <m/>
    <m/>
    <m/>
    <m/>
    <s v="San Cristóbal"/>
    <m/>
    <m/>
    <x v="0"/>
    <n v="0"/>
    <m/>
    <m/>
    <m/>
    <m/>
    <m/>
    <x v="0"/>
  </r>
  <r>
    <m/>
    <m/>
    <m/>
    <m/>
    <m/>
    <x v="3"/>
    <m/>
    <m/>
    <m/>
    <m/>
    <m/>
    <m/>
    <m/>
    <m/>
    <n v="1"/>
    <m/>
    <m/>
    <m/>
    <m/>
    <m/>
    <m/>
    <s v="Santafe"/>
    <m/>
    <m/>
    <x v="0"/>
    <n v="0.3"/>
    <m/>
    <m/>
    <m/>
    <m/>
    <m/>
    <x v="21"/>
  </r>
  <r>
    <m/>
    <m/>
    <m/>
    <m/>
    <m/>
    <x v="3"/>
    <m/>
    <m/>
    <m/>
    <m/>
    <m/>
    <m/>
    <m/>
    <m/>
    <n v="1"/>
    <m/>
    <m/>
    <m/>
    <m/>
    <m/>
    <m/>
    <s v="Suba"/>
    <m/>
    <m/>
    <x v="0"/>
    <n v="0"/>
    <m/>
    <m/>
    <m/>
    <m/>
    <m/>
    <x v="0"/>
  </r>
  <r>
    <m/>
    <m/>
    <m/>
    <m/>
    <m/>
    <x v="3"/>
    <m/>
    <m/>
    <m/>
    <m/>
    <m/>
    <m/>
    <m/>
    <m/>
    <n v="1"/>
    <m/>
    <m/>
    <m/>
    <m/>
    <m/>
    <m/>
    <s v="Sumapaz"/>
    <m/>
    <m/>
    <x v="0"/>
    <n v="0"/>
    <m/>
    <m/>
    <m/>
    <m/>
    <m/>
    <x v="0"/>
  </r>
  <r>
    <m/>
    <m/>
    <m/>
    <m/>
    <m/>
    <x v="3"/>
    <m/>
    <m/>
    <m/>
    <m/>
    <m/>
    <m/>
    <m/>
    <m/>
    <n v="1"/>
    <m/>
    <m/>
    <m/>
    <m/>
    <m/>
    <m/>
    <s v="Teusaquillo"/>
    <m/>
    <m/>
    <x v="0"/>
    <n v="0.5"/>
    <m/>
    <m/>
    <m/>
    <m/>
    <m/>
    <x v="19"/>
  </r>
  <r>
    <m/>
    <m/>
    <m/>
    <m/>
    <m/>
    <x v="3"/>
    <m/>
    <m/>
    <m/>
    <m/>
    <m/>
    <m/>
    <m/>
    <m/>
    <n v="1"/>
    <m/>
    <m/>
    <m/>
    <m/>
    <m/>
    <m/>
    <s v="Tunjuelito"/>
    <m/>
    <m/>
    <x v="0"/>
    <n v="0.1"/>
    <m/>
    <m/>
    <m/>
    <m/>
    <m/>
    <x v="22"/>
  </r>
  <r>
    <m/>
    <m/>
    <m/>
    <m/>
    <m/>
    <x v="3"/>
    <m/>
    <m/>
    <m/>
    <m/>
    <m/>
    <m/>
    <m/>
    <m/>
    <n v="1"/>
    <m/>
    <m/>
    <m/>
    <m/>
    <m/>
    <m/>
    <s v="Usaquén"/>
    <m/>
    <m/>
    <x v="0"/>
    <n v="0"/>
    <m/>
    <m/>
    <m/>
    <m/>
    <m/>
    <x v="0"/>
  </r>
  <r>
    <m/>
    <m/>
    <m/>
    <m/>
    <m/>
    <x v="3"/>
    <m/>
    <m/>
    <m/>
    <m/>
    <m/>
    <m/>
    <m/>
    <m/>
    <n v="1"/>
    <m/>
    <m/>
    <m/>
    <m/>
    <m/>
    <m/>
    <s v="Usme"/>
    <m/>
    <m/>
    <x v="0"/>
    <n v="0"/>
    <m/>
    <m/>
    <m/>
    <m/>
    <m/>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2"/>
    <s v="Diálogo de doble vía con la ciudadanía y sus organizaciones"/>
    <s v="Realizar seguimiento al 100% de los compromisos y/o requerimientos presentados en actividades de participación ciudadana o RC, en la plataforma COLIBRI para garantizar el derecho a la participación ciudadana, en la SDG"/>
    <s v="Seguimiento plataforma colibrí SDG"/>
    <s v="(# de compromisos y/o requerimientos con seguimiento SDG / # de compromisos y/o requerimientos registrados SDG)*100%"/>
    <n v="0"/>
    <s v="Constante"/>
    <s v="seguimiento colibrí SDG"/>
    <n v="1"/>
    <n v="1"/>
    <n v="1"/>
    <n v="1"/>
    <s v="Eficacia"/>
    <s v="Reporte que evidencia el seguimiento SDG"/>
    <s v="Plataforma Colibrí"/>
    <s v="Oficina Asesora de Planeación"/>
    <s v="N/A"/>
    <s v="Plataforma Colibrí"/>
    <x v="1"/>
    <n v="1"/>
    <n v="1"/>
    <m/>
    <n v="1"/>
    <m/>
    <n v="1"/>
    <x v="1"/>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2"/>
    <s v="Diálogo de doble vía con la ciudadanía y sus organizaciones"/>
    <s v="Realizar seguimiento al 100% de los compromisos y/o requerimientos presentados en actividades de participación ciudadana o rendición de cuentas, en la plataforma COLIBRI para garantizar el derecho a la participación ciudadana, tanto en cada una de las 20 alcaldías locales"/>
    <s v="Seguimiento plataforma colibrí Alcaldía locales"/>
    <s v="(# de compromisos y/o requerimientos con seguimiento AL/ # de compromisos y/o requerimientos registrados AL)*100%"/>
    <n v="0"/>
    <s v="Constante"/>
    <s v="seguimiento colibrí AL"/>
    <n v="0"/>
    <n v="1"/>
    <n v="1"/>
    <n v="1"/>
    <s v="Eficacia"/>
    <s v="Reporte que evidencia el seguimiento AL"/>
    <s v="Plataforma Colibrí"/>
    <s v="Alcaldías locales"/>
    <s v="N/A"/>
    <s v="Plataforma Colibrí"/>
    <x v="0"/>
    <n v="0.59945525389643028"/>
    <n v="1"/>
    <m/>
    <n v="1"/>
    <m/>
    <n v="1"/>
    <x v="0"/>
  </r>
  <r>
    <m/>
    <m/>
    <m/>
    <m/>
    <m/>
    <x v="3"/>
    <m/>
    <m/>
    <m/>
    <m/>
    <m/>
    <m/>
    <m/>
    <m/>
    <n v="0"/>
    <m/>
    <m/>
    <m/>
    <m/>
    <m/>
    <m/>
    <s v="Antonio Nariño"/>
    <m/>
    <m/>
    <x v="0"/>
    <n v="1"/>
    <m/>
    <m/>
    <m/>
    <m/>
    <m/>
    <x v="1"/>
  </r>
  <r>
    <m/>
    <m/>
    <m/>
    <m/>
    <m/>
    <x v="3"/>
    <m/>
    <m/>
    <m/>
    <m/>
    <m/>
    <m/>
    <m/>
    <m/>
    <n v="0"/>
    <m/>
    <m/>
    <m/>
    <m/>
    <m/>
    <m/>
    <s v="Barrios Unidos"/>
    <m/>
    <m/>
    <x v="0"/>
    <n v="1"/>
    <m/>
    <m/>
    <m/>
    <m/>
    <m/>
    <x v="1"/>
  </r>
  <r>
    <m/>
    <m/>
    <m/>
    <m/>
    <m/>
    <x v="3"/>
    <m/>
    <m/>
    <m/>
    <m/>
    <m/>
    <m/>
    <m/>
    <m/>
    <n v="0"/>
    <m/>
    <m/>
    <m/>
    <m/>
    <m/>
    <m/>
    <s v="Bosa"/>
    <m/>
    <m/>
    <x v="0"/>
    <n v="1"/>
    <m/>
    <m/>
    <m/>
    <m/>
    <m/>
    <x v="1"/>
  </r>
  <r>
    <m/>
    <m/>
    <m/>
    <m/>
    <m/>
    <x v="3"/>
    <m/>
    <m/>
    <m/>
    <m/>
    <m/>
    <m/>
    <m/>
    <m/>
    <n v="0"/>
    <m/>
    <m/>
    <m/>
    <m/>
    <m/>
    <m/>
    <s v="Chapinero"/>
    <m/>
    <m/>
    <x v="0"/>
    <n v="0.55000000000000004"/>
    <m/>
    <m/>
    <m/>
    <m/>
    <m/>
    <x v="3"/>
  </r>
  <r>
    <m/>
    <m/>
    <m/>
    <m/>
    <m/>
    <x v="3"/>
    <m/>
    <m/>
    <m/>
    <m/>
    <m/>
    <m/>
    <m/>
    <m/>
    <n v="0"/>
    <m/>
    <m/>
    <m/>
    <m/>
    <m/>
    <m/>
    <s v="Ciudad Bolívar"/>
    <m/>
    <m/>
    <x v="0"/>
    <n v="0.5"/>
    <m/>
    <m/>
    <m/>
    <m/>
    <m/>
    <x v="23"/>
  </r>
  <r>
    <m/>
    <m/>
    <m/>
    <m/>
    <m/>
    <x v="3"/>
    <m/>
    <m/>
    <m/>
    <m/>
    <m/>
    <m/>
    <m/>
    <m/>
    <n v="0"/>
    <m/>
    <m/>
    <m/>
    <m/>
    <m/>
    <m/>
    <s v="Engativá"/>
    <m/>
    <m/>
    <x v="0"/>
    <n v="0.2"/>
    <m/>
    <m/>
    <m/>
    <m/>
    <m/>
    <x v="24"/>
  </r>
  <r>
    <m/>
    <m/>
    <m/>
    <m/>
    <m/>
    <x v="3"/>
    <m/>
    <m/>
    <m/>
    <m/>
    <m/>
    <m/>
    <m/>
    <m/>
    <n v="0"/>
    <m/>
    <m/>
    <m/>
    <m/>
    <m/>
    <m/>
    <s v="Fontibón"/>
    <m/>
    <m/>
    <x v="0"/>
    <n v="0.75"/>
    <m/>
    <m/>
    <m/>
    <m/>
    <m/>
    <x v="4"/>
  </r>
  <r>
    <m/>
    <m/>
    <m/>
    <m/>
    <m/>
    <x v="3"/>
    <m/>
    <m/>
    <m/>
    <m/>
    <m/>
    <m/>
    <m/>
    <m/>
    <n v="0"/>
    <m/>
    <m/>
    <m/>
    <m/>
    <m/>
    <m/>
    <s v="Kennedy"/>
    <m/>
    <m/>
    <x v="0"/>
    <n v="0.92"/>
    <m/>
    <m/>
    <m/>
    <m/>
    <m/>
    <x v="5"/>
  </r>
  <r>
    <m/>
    <m/>
    <m/>
    <m/>
    <m/>
    <x v="3"/>
    <m/>
    <m/>
    <m/>
    <m/>
    <m/>
    <m/>
    <m/>
    <m/>
    <n v="0"/>
    <m/>
    <m/>
    <m/>
    <m/>
    <m/>
    <m/>
    <s v="La Candelaria"/>
    <m/>
    <m/>
    <x v="0"/>
    <n v="1"/>
    <m/>
    <m/>
    <m/>
    <m/>
    <m/>
    <x v="1"/>
  </r>
  <r>
    <m/>
    <m/>
    <m/>
    <m/>
    <m/>
    <x v="3"/>
    <m/>
    <m/>
    <m/>
    <m/>
    <m/>
    <m/>
    <m/>
    <m/>
    <n v="0"/>
    <m/>
    <m/>
    <m/>
    <m/>
    <m/>
    <m/>
    <s v="Los Mártires"/>
    <m/>
    <m/>
    <x v="0"/>
    <n v="1"/>
    <m/>
    <m/>
    <m/>
    <m/>
    <m/>
    <x v="1"/>
  </r>
  <r>
    <m/>
    <m/>
    <m/>
    <m/>
    <m/>
    <x v="3"/>
    <m/>
    <m/>
    <m/>
    <m/>
    <m/>
    <m/>
    <m/>
    <m/>
    <n v="0"/>
    <m/>
    <m/>
    <m/>
    <m/>
    <m/>
    <m/>
    <s v="Puente Aranda"/>
    <m/>
    <m/>
    <x v="0"/>
    <n v="0.19230769230769232"/>
    <m/>
    <m/>
    <m/>
    <m/>
    <m/>
    <x v="25"/>
  </r>
  <r>
    <m/>
    <m/>
    <m/>
    <m/>
    <m/>
    <x v="3"/>
    <m/>
    <m/>
    <m/>
    <m/>
    <m/>
    <m/>
    <m/>
    <m/>
    <n v="0"/>
    <m/>
    <m/>
    <m/>
    <m/>
    <m/>
    <m/>
    <s v="Rafael Uribe Uribe"/>
    <m/>
    <m/>
    <x v="0"/>
    <n v="0.5"/>
    <m/>
    <m/>
    <m/>
    <m/>
    <m/>
    <x v="23"/>
  </r>
  <r>
    <m/>
    <m/>
    <m/>
    <m/>
    <m/>
    <x v="3"/>
    <m/>
    <m/>
    <m/>
    <m/>
    <m/>
    <m/>
    <m/>
    <m/>
    <n v="0"/>
    <m/>
    <m/>
    <m/>
    <m/>
    <m/>
    <m/>
    <s v="San Cristóbal"/>
    <m/>
    <m/>
    <x v="0"/>
    <n v="0"/>
    <m/>
    <m/>
    <m/>
    <m/>
    <m/>
    <x v="0"/>
  </r>
  <r>
    <m/>
    <m/>
    <m/>
    <m/>
    <m/>
    <x v="3"/>
    <m/>
    <m/>
    <m/>
    <m/>
    <m/>
    <m/>
    <m/>
    <m/>
    <n v="0"/>
    <m/>
    <m/>
    <m/>
    <m/>
    <m/>
    <m/>
    <s v="Santafe"/>
    <m/>
    <m/>
    <x v="0"/>
    <n v="0.44444444444444442"/>
    <m/>
    <m/>
    <m/>
    <m/>
    <m/>
    <x v="26"/>
  </r>
  <r>
    <m/>
    <m/>
    <m/>
    <m/>
    <m/>
    <x v="3"/>
    <m/>
    <m/>
    <m/>
    <m/>
    <m/>
    <m/>
    <m/>
    <m/>
    <n v="0"/>
    <m/>
    <m/>
    <m/>
    <m/>
    <m/>
    <m/>
    <s v="Suba"/>
    <m/>
    <m/>
    <x v="0"/>
    <n v="0.4"/>
    <m/>
    <m/>
    <m/>
    <m/>
    <m/>
    <x v="27"/>
  </r>
  <r>
    <m/>
    <m/>
    <m/>
    <m/>
    <m/>
    <x v="3"/>
    <m/>
    <m/>
    <m/>
    <m/>
    <m/>
    <m/>
    <m/>
    <m/>
    <n v="0"/>
    <m/>
    <m/>
    <m/>
    <m/>
    <m/>
    <m/>
    <s v="Sumapaz"/>
    <m/>
    <m/>
    <x v="0"/>
    <n v="0"/>
    <m/>
    <m/>
    <m/>
    <m/>
    <m/>
    <x v="0"/>
  </r>
  <r>
    <m/>
    <m/>
    <m/>
    <m/>
    <m/>
    <x v="3"/>
    <m/>
    <m/>
    <m/>
    <m/>
    <m/>
    <m/>
    <m/>
    <m/>
    <n v="0"/>
    <m/>
    <m/>
    <m/>
    <m/>
    <m/>
    <m/>
    <s v="Teusaquillo"/>
    <m/>
    <m/>
    <x v="0"/>
    <n v="0.88235294117647056"/>
    <m/>
    <m/>
    <m/>
    <m/>
    <m/>
    <x v="28"/>
  </r>
  <r>
    <m/>
    <m/>
    <m/>
    <m/>
    <m/>
    <x v="3"/>
    <m/>
    <m/>
    <m/>
    <m/>
    <m/>
    <m/>
    <m/>
    <m/>
    <n v="0"/>
    <m/>
    <m/>
    <m/>
    <m/>
    <m/>
    <m/>
    <s v="Tunjuelito"/>
    <m/>
    <m/>
    <x v="0"/>
    <n v="0.7"/>
    <m/>
    <m/>
    <m/>
    <m/>
    <m/>
    <x v="29"/>
  </r>
  <r>
    <m/>
    <m/>
    <m/>
    <m/>
    <m/>
    <x v="3"/>
    <m/>
    <m/>
    <m/>
    <m/>
    <m/>
    <m/>
    <m/>
    <m/>
    <n v="0"/>
    <m/>
    <m/>
    <m/>
    <m/>
    <m/>
    <m/>
    <s v="Usaquén"/>
    <m/>
    <m/>
    <x v="0"/>
    <n v="0.95"/>
    <m/>
    <m/>
    <m/>
    <m/>
    <m/>
    <x v="9"/>
  </r>
  <r>
    <m/>
    <m/>
    <m/>
    <m/>
    <m/>
    <x v="3"/>
    <m/>
    <m/>
    <m/>
    <m/>
    <m/>
    <m/>
    <m/>
    <m/>
    <n v="0"/>
    <m/>
    <m/>
    <m/>
    <m/>
    <m/>
    <m/>
    <s v="Usme"/>
    <m/>
    <m/>
    <x v="0"/>
    <n v="0"/>
    <m/>
    <m/>
    <m/>
    <m/>
    <m/>
    <x v="0"/>
  </r>
  <r>
    <n v="2"/>
    <s v="Promover una ciudadanía activa y responsable, propiciando espacios de participación, formación y diálogo con mayor inteligencia colectiva y conciencia común, donde las nuevas ciudadanías se sientan vinculadas e identificadas con el Gobierno Distrital."/>
    <s v="Gestión eficiente"/>
    <s v="Gestión Corporativa Institucional"/>
    <s v="PAAC"/>
    <x v="2"/>
    <n v="32"/>
    <s v="Diálogo de doble vía con la ciudadanía y sus organizaciones"/>
    <s v="Diseñar e implementar una (1) metodología de Rendición de Cuentas para el 2021"/>
    <s v="Metodología de rendición de cuentas"/>
    <s v="# de metodologías de rendición de cuentas diseñada"/>
    <n v="0"/>
    <s v="Suma"/>
    <s v="Metodología de RdC"/>
    <m/>
    <n v="1"/>
    <m/>
    <n v="1"/>
    <s v="Eficacia"/>
    <s v="documento de metodología de RdC"/>
    <m/>
    <s v="Subsecretaría de Gestión Institucional"/>
    <s v="N/A"/>
    <s v="Página web SDG: publicación de la metodología"/>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Gestión eficiente"/>
    <s v="Gestión Corporativa Institucional"/>
    <s v="PAAC"/>
    <x v="2"/>
    <n v="32"/>
    <s v="Diálogo de doble vía con la ciudadanía y sus organizaciones"/>
    <s v="Realizar un (1) diagnóstico de las acciones de participación ciudadana realizadas en las dependencias de la entidad"/>
    <s v="Diagnóstico de participación "/>
    <s v="# de diagnósticos realizados"/>
    <n v="0"/>
    <s v="Suma"/>
    <s v="Documento de diagnostico"/>
    <m/>
    <n v="1"/>
    <m/>
    <n v="1"/>
    <s v="Eficacia"/>
    <s v="Documento informe de diagnostico de participación"/>
    <s v="reporte entregado por las dependencias"/>
    <s v="Subsecretaría de Gestión Institucional"/>
    <s v="equipo técnico de gestión y desempeño - rendición de cuentas       "/>
    <s v="Página web SDG: publicación del diagnostico"/>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SAC"/>
    <s v="PAAC"/>
    <x v="2"/>
    <n v="32"/>
    <s v="Diálogo de doble vía con la ciudadanía y sus organizaciones"/>
    <s v="Realizar una (1) encuesta a la ciudadanía, a través de medios digitales, acerca de los temas de mayor interés, en que la Secretaría Distrital de Gobierno y las 20 alcaldías locales deben rendir cuentas, en los diferentes espacios que se generen de acuerdo a la estrategia"/>
    <s v="Una estrategia de consulta con la ciudadanía implementada"/>
    <s v="Sumatoria de encuestas a la ciudadanía"/>
    <n v="1"/>
    <s v="Suma"/>
    <s v="Número"/>
    <m/>
    <n v="1"/>
    <m/>
    <n v="1"/>
    <s v="Eficacia"/>
    <s v="Relación de temáticas de mayor interés por parte de la ciudadanía para que el nivel central y las alcaldías locales presenten la gestión adelantada"/>
    <s v="Encuesta sistematizada"/>
    <s v="Subsecretaría de Gestión Institucional"/>
    <s v="equipo técnico de gestión y desempeño - rendición de cuentas       "/>
    <s v="Encuesta sistematizada"/>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Realizar un (1) foro virtual, dentro de las actividades de rendición de cuentas"/>
    <s v="foro virtual"/>
    <s v="# de foros virtuales realizados"/>
    <n v="0"/>
    <s v="Suma"/>
    <s v="foro virtual"/>
    <m/>
    <n v="1"/>
    <m/>
    <n v="1"/>
    <s v="efectividad"/>
    <s v="evidencias de la realización del foro"/>
    <s v="preparación del foro virtual"/>
    <s v="Subsecretaría de Gestión Institucional"/>
    <s v="Equipo técnico de gestión y desempeño  - Rendición de cuentas"/>
    <s v="pagina web: publicación del foro"/>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Realizar dos (2) espacios virtuales de participación ciudadana a través de videos que tenga habilitado espacio para comentarios -SDG"/>
    <s v="espacios virtuales de participación ciudadana"/>
    <s v="# de espacios virtuales de participación "/>
    <n v="3"/>
    <s v="Suma"/>
    <s v="espacios virtuales"/>
    <m/>
    <n v="1"/>
    <n v="1"/>
    <n v="2"/>
    <s v="efectividad"/>
    <s v="espacios virtuales de participación"/>
    <s v="videos "/>
    <s v="Subsecretaría de Gestión Institucional"/>
    <s v="Equipo técnico de gestión y desempeño  - Rendición de cuentas"/>
    <s v="pagina web: videos"/>
    <x v="0"/>
    <m/>
    <n v="0.5"/>
    <m/>
    <n v="0.5"/>
    <m/>
    <n v="2"/>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Realizar dos (2) espacios virtuales de participación ciudadana a través de videos que tenga habilitado espacio para comentarios -AL"/>
    <s v="espacios virtuales de participación ciudadana"/>
    <s v="# de espacios virtuales de participación "/>
    <n v="0"/>
    <s v="Suma"/>
    <s v="espacios virtuales"/>
    <n v="0"/>
    <n v="1"/>
    <n v="1"/>
    <n v="2"/>
    <s v="efectividad"/>
    <s v="espacios virtuales de participación"/>
    <s v="videos "/>
    <s v="Alcaldías locales"/>
    <s v="N/A"/>
    <s v="pagina web: videos"/>
    <x v="0"/>
    <n v="0.67500000000000004"/>
    <n v="0.5"/>
    <m/>
    <n v="0.5"/>
    <m/>
    <n v="2"/>
    <x v="0"/>
  </r>
  <r>
    <m/>
    <m/>
    <m/>
    <m/>
    <m/>
    <x v="3"/>
    <m/>
    <m/>
    <m/>
    <m/>
    <m/>
    <m/>
    <m/>
    <m/>
    <n v="0"/>
    <m/>
    <m/>
    <m/>
    <m/>
    <m/>
    <m/>
    <s v="Antonio Nariño"/>
    <m/>
    <m/>
    <x v="0"/>
    <n v="1"/>
    <m/>
    <m/>
    <m/>
    <m/>
    <m/>
    <x v="23"/>
  </r>
  <r>
    <m/>
    <m/>
    <m/>
    <m/>
    <m/>
    <x v="3"/>
    <m/>
    <m/>
    <m/>
    <m/>
    <m/>
    <m/>
    <m/>
    <m/>
    <n v="0"/>
    <m/>
    <m/>
    <m/>
    <m/>
    <m/>
    <m/>
    <s v="Barrios Unidos"/>
    <m/>
    <m/>
    <x v="0"/>
    <n v="0"/>
    <m/>
    <m/>
    <m/>
    <m/>
    <m/>
    <x v="0"/>
  </r>
  <r>
    <m/>
    <m/>
    <m/>
    <m/>
    <m/>
    <x v="3"/>
    <m/>
    <m/>
    <m/>
    <m/>
    <m/>
    <m/>
    <m/>
    <m/>
    <n v="0"/>
    <m/>
    <m/>
    <m/>
    <m/>
    <m/>
    <m/>
    <s v="Bosa"/>
    <m/>
    <m/>
    <x v="0"/>
    <n v="1"/>
    <m/>
    <m/>
    <m/>
    <m/>
    <m/>
    <x v="23"/>
  </r>
  <r>
    <m/>
    <m/>
    <m/>
    <m/>
    <m/>
    <x v="3"/>
    <m/>
    <m/>
    <m/>
    <m/>
    <m/>
    <m/>
    <m/>
    <m/>
    <n v="0"/>
    <m/>
    <m/>
    <m/>
    <m/>
    <m/>
    <m/>
    <s v="Chapinero"/>
    <m/>
    <m/>
    <x v="0"/>
    <n v="0.5"/>
    <m/>
    <m/>
    <m/>
    <m/>
    <m/>
    <x v="15"/>
  </r>
  <r>
    <m/>
    <m/>
    <m/>
    <m/>
    <m/>
    <x v="3"/>
    <m/>
    <m/>
    <m/>
    <m/>
    <m/>
    <m/>
    <m/>
    <m/>
    <n v="0"/>
    <m/>
    <m/>
    <m/>
    <m/>
    <m/>
    <m/>
    <s v="Ciudad Bolívar"/>
    <m/>
    <m/>
    <x v="0"/>
    <n v="1"/>
    <m/>
    <m/>
    <m/>
    <m/>
    <m/>
    <x v="23"/>
  </r>
  <r>
    <m/>
    <m/>
    <m/>
    <m/>
    <m/>
    <x v="3"/>
    <m/>
    <m/>
    <m/>
    <m/>
    <m/>
    <m/>
    <m/>
    <m/>
    <n v="0"/>
    <m/>
    <m/>
    <m/>
    <m/>
    <m/>
    <m/>
    <s v="Engativá"/>
    <m/>
    <m/>
    <x v="0"/>
    <n v="0"/>
    <m/>
    <m/>
    <m/>
    <m/>
    <m/>
    <x v="0"/>
  </r>
  <r>
    <m/>
    <m/>
    <m/>
    <m/>
    <m/>
    <x v="3"/>
    <m/>
    <m/>
    <m/>
    <m/>
    <m/>
    <m/>
    <m/>
    <m/>
    <n v="0"/>
    <m/>
    <m/>
    <m/>
    <m/>
    <m/>
    <m/>
    <s v="Fontibón"/>
    <m/>
    <m/>
    <x v="0"/>
    <n v="1"/>
    <m/>
    <m/>
    <m/>
    <m/>
    <m/>
    <x v="23"/>
  </r>
  <r>
    <m/>
    <m/>
    <m/>
    <m/>
    <m/>
    <x v="3"/>
    <m/>
    <m/>
    <m/>
    <m/>
    <m/>
    <m/>
    <m/>
    <m/>
    <n v="0"/>
    <m/>
    <m/>
    <m/>
    <m/>
    <m/>
    <m/>
    <s v="Kennedy"/>
    <m/>
    <m/>
    <x v="0"/>
    <n v="1"/>
    <m/>
    <m/>
    <m/>
    <m/>
    <m/>
    <x v="23"/>
  </r>
  <r>
    <m/>
    <m/>
    <m/>
    <m/>
    <m/>
    <x v="3"/>
    <m/>
    <m/>
    <m/>
    <m/>
    <m/>
    <m/>
    <m/>
    <m/>
    <n v="0"/>
    <m/>
    <m/>
    <m/>
    <m/>
    <m/>
    <m/>
    <s v="La Candelaria"/>
    <m/>
    <m/>
    <x v="0"/>
    <n v="1"/>
    <m/>
    <m/>
    <m/>
    <m/>
    <m/>
    <x v="23"/>
  </r>
  <r>
    <m/>
    <m/>
    <m/>
    <m/>
    <m/>
    <x v="3"/>
    <m/>
    <m/>
    <m/>
    <m/>
    <m/>
    <m/>
    <m/>
    <m/>
    <n v="0"/>
    <m/>
    <m/>
    <m/>
    <m/>
    <m/>
    <m/>
    <s v="Los Mártires"/>
    <m/>
    <m/>
    <x v="0"/>
    <n v="1"/>
    <m/>
    <m/>
    <m/>
    <m/>
    <m/>
    <x v="23"/>
  </r>
  <r>
    <m/>
    <m/>
    <m/>
    <m/>
    <m/>
    <x v="3"/>
    <m/>
    <m/>
    <m/>
    <m/>
    <m/>
    <m/>
    <m/>
    <m/>
    <n v="0"/>
    <m/>
    <m/>
    <m/>
    <m/>
    <m/>
    <m/>
    <s v="Puente Aranda"/>
    <m/>
    <m/>
    <x v="0"/>
    <n v="1"/>
    <m/>
    <m/>
    <m/>
    <m/>
    <m/>
    <x v="23"/>
  </r>
  <r>
    <m/>
    <m/>
    <m/>
    <m/>
    <m/>
    <x v="3"/>
    <m/>
    <m/>
    <m/>
    <m/>
    <m/>
    <m/>
    <m/>
    <m/>
    <n v="0"/>
    <m/>
    <m/>
    <m/>
    <m/>
    <m/>
    <m/>
    <s v="Rafael Uribe Uribe"/>
    <m/>
    <m/>
    <x v="0"/>
    <n v="1"/>
    <m/>
    <m/>
    <m/>
    <m/>
    <m/>
    <x v="23"/>
  </r>
  <r>
    <m/>
    <m/>
    <m/>
    <m/>
    <m/>
    <x v="3"/>
    <m/>
    <m/>
    <m/>
    <m/>
    <m/>
    <m/>
    <m/>
    <m/>
    <n v="0"/>
    <m/>
    <m/>
    <m/>
    <m/>
    <m/>
    <m/>
    <s v="San Cristóbal"/>
    <m/>
    <m/>
    <x v="0"/>
    <n v="1"/>
    <m/>
    <m/>
    <m/>
    <m/>
    <m/>
    <x v="23"/>
  </r>
  <r>
    <m/>
    <m/>
    <m/>
    <m/>
    <m/>
    <x v="3"/>
    <m/>
    <m/>
    <m/>
    <m/>
    <m/>
    <m/>
    <m/>
    <m/>
    <n v="0"/>
    <m/>
    <m/>
    <m/>
    <m/>
    <m/>
    <m/>
    <s v="Santafe"/>
    <m/>
    <m/>
    <x v="0"/>
    <n v="0.5"/>
    <m/>
    <m/>
    <m/>
    <m/>
    <m/>
    <x v="15"/>
  </r>
  <r>
    <m/>
    <m/>
    <m/>
    <m/>
    <m/>
    <x v="3"/>
    <m/>
    <m/>
    <m/>
    <m/>
    <m/>
    <m/>
    <m/>
    <m/>
    <n v="0"/>
    <m/>
    <m/>
    <m/>
    <m/>
    <m/>
    <m/>
    <s v="Suba"/>
    <m/>
    <m/>
    <x v="0"/>
    <n v="0"/>
    <m/>
    <m/>
    <m/>
    <m/>
    <m/>
    <x v="0"/>
  </r>
  <r>
    <m/>
    <m/>
    <m/>
    <m/>
    <m/>
    <x v="3"/>
    <m/>
    <m/>
    <m/>
    <m/>
    <m/>
    <m/>
    <m/>
    <m/>
    <n v="0"/>
    <m/>
    <m/>
    <m/>
    <m/>
    <m/>
    <m/>
    <s v="Sumapaz"/>
    <m/>
    <m/>
    <x v="0"/>
    <n v="0.5"/>
    <m/>
    <m/>
    <m/>
    <m/>
    <m/>
    <x v="15"/>
  </r>
  <r>
    <m/>
    <m/>
    <m/>
    <m/>
    <m/>
    <x v="3"/>
    <m/>
    <m/>
    <m/>
    <m/>
    <m/>
    <m/>
    <m/>
    <m/>
    <n v="0"/>
    <m/>
    <m/>
    <m/>
    <m/>
    <m/>
    <m/>
    <s v="Teusaquillo"/>
    <m/>
    <m/>
    <x v="0"/>
    <n v="0.5"/>
    <m/>
    <m/>
    <m/>
    <m/>
    <m/>
    <x v="15"/>
  </r>
  <r>
    <m/>
    <m/>
    <m/>
    <m/>
    <m/>
    <x v="3"/>
    <m/>
    <m/>
    <m/>
    <m/>
    <m/>
    <m/>
    <m/>
    <m/>
    <n v="0"/>
    <m/>
    <m/>
    <m/>
    <m/>
    <m/>
    <m/>
    <s v="Tunjuelito"/>
    <m/>
    <m/>
    <x v="0"/>
    <n v="0.5"/>
    <m/>
    <m/>
    <m/>
    <m/>
    <m/>
    <x v="15"/>
  </r>
  <r>
    <m/>
    <m/>
    <m/>
    <m/>
    <m/>
    <x v="3"/>
    <m/>
    <m/>
    <m/>
    <m/>
    <m/>
    <m/>
    <m/>
    <m/>
    <n v="0"/>
    <m/>
    <m/>
    <m/>
    <m/>
    <m/>
    <m/>
    <s v="Usaquén"/>
    <m/>
    <m/>
    <x v="0"/>
    <n v="0"/>
    <m/>
    <m/>
    <m/>
    <m/>
    <m/>
    <x v="0"/>
  </r>
  <r>
    <m/>
    <m/>
    <m/>
    <m/>
    <m/>
    <x v="3"/>
    <m/>
    <m/>
    <m/>
    <m/>
    <m/>
    <m/>
    <m/>
    <m/>
    <n v="0"/>
    <m/>
    <m/>
    <m/>
    <m/>
    <m/>
    <m/>
    <s v="Usme"/>
    <m/>
    <m/>
    <x v="0"/>
    <n v="1"/>
    <m/>
    <m/>
    <m/>
    <m/>
    <m/>
    <x v="23"/>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Darle respuesta al 100% de los comentarios de los ciudadanos, recibidos a través de los espacios virtuales que se dispongan (balance ciudadano) -SDG"/>
    <s v="Respuestas a los comentarios de los ciudadanos"/>
    <s v="# de respuestas dadas a los comentarios / # de comentarios recibidos"/>
    <n v="1"/>
    <s v="Constante"/>
    <s v="respuestas a los comentarios"/>
    <m/>
    <n v="1"/>
    <n v="1"/>
    <n v="1"/>
    <s v="Eficacia"/>
    <s v="respuestas a la ciudadanía publicadas"/>
    <s v="respuestas a la ciudadanía publicadas"/>
    <s v="Subsecretaría de Gestión Institucional"/>
    <s v="Equipo técnico de gestión y desempeño  - Rendición de cuentas"/>
    <s v="pagina web: respuestas a la ciudadanía "/>
    <x v="0"/>
    <m/>
    <n v="1"/>
    <m/>
    <n v="1"/>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Darle respuesta al 100% de los comentarios de los ciudadanos, recibidos a través de los espacios virtuales que se dispongan (balance ciudadano) - AL"/>
    <s v="Respuestas a los comentarios de los ciudadanos"/>
    <s v="# de respuestas dadas a los comentarios / # de comentarios recibidos"/>
    <n v="1"/>
    <s v="Constante"/>
    <s v="respuestas a los comentarios"/>
    <m/>
    <n v="1"/>
    <n v="1"/>
    <n v="1"/>
    <s v="Eficacia"/>
    <s v="respuestas a la ciudadanía publicadas"/>
    <s v="respuestas a la ciudadanía publicadas"/>
    <s v="Subsecretaría de Gestión Institucional"/>
    <s v="Equipo técnico de gestión y desempeño  - Rendición de cuentas"/>
    <s v="pagina web: respuestas a la ciudadanía "/>
    <x v="0"/>
    <m/>
    <n v="1"/>
    <m/>
    <n v="1"/>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Hacer un (1) ejercicio de toma de decisiones virtuales con transmisión en tiempo real donde se vea necesaria la participación ciudadana, de acuerdo a los lineamientos de la directiva 005 de la Secretaría General"/>
    <s v="ejercicio virtual de toma de decisiones en tiempo real"/>
    <s v="# de ejercicios de toma de decisiones en tiempo real ejecutado"/>
    <n v="0"/>
    <s v="Suma"/>
    <s v="ejercicio virtual de toma de decisiones"/>
    <m/>
    <n v="1"/>
    <m/>
    <n v="1"/>
    <s v="efectividad"/>
    <s v="grabación del ejercicio"/>
    <s v="directiva 005 de 2020"/>
    <s v="Grupo de presupuestos participativos -  despacho"/>
    <s v="N/A"/>
    <s v="publicación en la página web"/>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Establecer indicadores que midan el impacto de las publicaciones en la página web"/>
    <s v="indicadores de impacto de las publicaciones"/>
    <s v="# de indicadores establecidos"/>
    <n v="0"/>
    <s v="Suma"/>
    <s v="indicadores"/>
    <m/>
    <n v="1"/>
    <m/>
    <n v="1"/>
    <s v="Eficacia"/>
    <s v="indicadores para ser medidos en la publicaciones"/>
    <m/>
    <s v="Subsecretaría de Gestión Institucional"/>
    <s v="Equipo técnico de gestión y desempeño  - Rendición de cuentas"/>
    <s v="informe con indicadores"/>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2"/>
    <s v="Diálogo de doble vía con la ciudadanía y sus organizaciones"/>
    <s v="Disponer de un (1) mecanismo incluyente que garantice la participación y atención de personas en condición de discapacidad, adulto mayor y población rural en las actividades de Gobierno Abierto de Bogotá. "/>
    <s v="mecanismo incluyente"/>
    <s v="# de mecanismos incluyentes "/>
    <n v="1"/>
    <s v="Suma"/>
    <s v="mecanismo de incluyente"/>
    <n v="1"/>
    <m/>
    <m/>
    <n v="1"/>
    <s v="efectividad"/>
    <m/>
    <m/>
    <s v="Subsecretaría de Gestión Institucional"/>
    <s v="Subsecretaría de Gobernabilidad y Garantía de Derechos"/>
    <m/>
    <x v="1"/>
    <n v="0"/>
    <m/>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3"/>
    <s v="Incentivos para motivar la cultura de la rendición y petición de cuentas"/>
    <s v="Realizar 21 convocatorias a la ciudadanía capitalina a participar activamente en la jornada de audiencia pública de Rendición de Cuentas del Nivel Central y las 20 alcaldías locales. "/>
    <s v="convocatoria a la ciudadanía"/>
    <s v="# de invitaciones de convocatorias realizadas"/>
    <n v="20"/>
    <s v="Suma"/>
    <s v="Convocatorias realizadas "/>
    <n v="0"/>
    <n v="21"/>
    <m/>
    <n v="21"/>
    <s v="Eficacia"/>
    <s v="21 convocatorias a la ciudadanía para participar en la Audiencia Pública de Rendición de Cuentas, 1 para nivel central  y 1 para cada alcaldía local."/>
    <s v="Pagina web nivel central y páginas web de las 20 alcaldías locales, Micrositio de Rendición de Cuentas"/>
    <s v="Oficina Asesora de Comunicaciones _x000a__x000a_Alcaldías locales"/>
    <s v="Equipos de Comunicaciones y Prensa de las 20 alcaldías locales"/>
    <s v="publicaciones en Redes sociales y paginas web"/>
    <x v="0"/>
    <n v="0.8"/>
    <n v="1"/>
    <m/>
    <m/>
    <m/>
    <n v="21"/>
    <x v="0"/>
  </r>
  <r>
    <m/>
    <m/>
    <m/>
    <m/>
    <m/>
    <x v="3"/>
    <m/>
    <m/>
    <m/>
    <m/>
    <m/>
    <m/>
    <m/>
    <m/>
    <n v="1"/>
    <m/>
    <m/>
    <m/>
    <m/>
    <m/>
    <m/>
    <s v="Antonio Nariño"/>
    <m/>
    <m/>
    <x v="0"/>
    <n v="1"/>
    <m/>
    <m/>
    <m/>
    <m/>
    <m/>
    <x v="11"/>
  </r>
  <r>
    <m/>
    <m/>
    <m/>
    <m/>
    <m/>
    <x v="3"/>
    <m/>
    <m/>
    <m/>
    <m/>
    <m/>
    <m/>
    <m/>
    <m/>
    <n v="1"/>
    <m/>
    <m/>
    <m/>
    <m/>
    <m/>
    <m/>
    <s v="Barrios Unidos"/>
    <m/>
    <m/>
    <x v="0"/>
    <n v="0"/>
    <m/>
    <m/>
    <m/>
    <m/>
    <m/>
    <x v="0"/>
  </r>
  <r>
    <m/>
    <m/>
    <m/>
    <m/>
    <m/>
    <x v="3"/>
    <m/>
    <m/>
    <m/>
    <m/>
    <m/>
    <m/>
    <m/>
    <m/>
    <n v="1"/>
    <m/>
    <m/>
    <m/>
    <m/>
    <m/>
    <m/>
    <s v="Bosa"/>
    <m/>
    <m/>
    <x v="0"/>
    <n v="1"/>
    <m/>
    <m/>
    <m/>
    <m/>
    <m/>
    <x v="11"/>
  </r>
  <r>
    <m/>
    <m/>
    <m/>
    <m/>
    <m/>
    <x v="3"/>
    <m/>
    <m/>
    <m/>
    <m/>
    <m/>
    <m/>
    <m/>
    <m/>
    <n v="1"/>
    <m/>
    <m/>
    <m/>
    <m/>
    <m/>
    <m/>
    <s v="Chapinero"/>
    <m/>
    <m/>
    <x v="0"/>
    <n v="1"/>
    <m/>
    <m/>
    <m/>
    <m/>
    <m/>
    <x v="11"/>
  </r>
  <r>
    <m/>
    <m/>
    <m/>
    <m/>
    <m/>
    <x v="3"/>
    <m/>
    <m/>
    <m/>
    <m/>
    <m/>
    <m/>
    <m/>
    <m/>
    <n v="1"/>
    <m/>
    <m/>
    <m/>
    <m/>
    <m/>
    <m/>
    <s v="Ciudad Bolívar"/>
    <m/>
    <m/>
    <x v="0"/>
    <n v="1"/>
    <m/>
    <m/>
    <m/>
    <m/>
    <m/>
    <x v="11"/>
  </r>
  <r>
    <m/>
    <m/>
    <m/>
    <m/>
    <m/>
    <x v="3"/>
    <m/>
    <m/>
    <m/>
    <m/>
    <m/>
    <m/>
    <m/>
    <m/>
    <n v="1"/>
    <m/>
    <m/>
    <m/>
    <m/>
    <m/>
    <m/>
    <s v="Engativá"/>
    <m/>
    <m/>
    <x v="0"/>
    <n v="0.5"/>
    <m/>
    <m/>
    <m/>
    <m/>
    <m/>
    <x v="13"/>
  </r>
  <r>
    <m/>
    <m/>
    <m/>
    <m/>
    <m/>
    <x v="3"/>
    <m/>
    <m/>
    <m/>
    <m/>
    <m/>
    <m/>
    <m/>
    <m/>
    <n v="1"/>
    <m/>
    <m/>
    <m/>
    <m/>
    <m/>
    <m/>
    <s v="Fontibón"/>
    <m/>
    <m/>
    <x v="0"/>
    <n v="1"/>
    <m/>
    <m/>
    <m/>
    <m/>
    <m/>
    <x v="11"/>
  </r>
  <r>
    <m/>
    <m/>
    <m/>
    <m/>
    <m/>
    <x v="3"/>
    <m/>
    <m/>
    <m/>
    <m/>
    <m/>
    <m/>
    <m/>
    <m/>
    <n v="1"/>
    <m/>
    <m/>
    <m/>
    <m/>
    <m/>
    <m/>
    <s v="Kennedy"/>
    <m/>
    <m/>
    <x v="0"/>
    <n v="1"/>
    <m/>
    <m/>
    <m/>
    <m/>
    <m/>
    <x v="11"/>
  </r>
  <r>
    <m/>
    <m/>
    <m/>
    <m/>
    <m/>
    <x v="3"/>
    <m/>
    <m/>
    <m/>
    <m/>
    <m/>
    <m/>
    <m/>
    <m/>
    <n v="1"/>
    <m/>
    <m/>
    <m/>
    <m/>
    <m/>
    <m/>
    <s v="La Candelaria"/>
    <m/>
    <m/>
    <x v="0"/>
    <n v="1"/>
    <m/>
    <m/>
    <m/>
    <m/>
    <m/>
    <x v="11"/>
  </r>
  <r>
    <m/>
    <m/>
    <m/>
    <m/>
    <m/>
    <x v="3"/>
    <m/>
    <m/>
    <m/>
    <m/>
    <m/>
    <m/>
    <m/>
    <m/>
    <n v="1"/>
    <m/>
    <m/>
    <m/>
    <m/>
    <m/>
    <m/>
    <s v="Los Mártires"/>
    <m/>
    <m/>
    <x v="0"/>
    <n v="1"/>
    <m/>
    <m/>
    <m/>
    <m/>
    <m/>
    <x v="11"/>
  </r>
  <r>
    <m/>
    <m/>
    <m/>
    <m/>
    <m/>
    <x v="3"/>
    <m/>
    <m/>
    <m/>
    <m/>
    <m/>
    <m/>
    <m/>
    <m/>
    <n v="1"/>
    <m/>
    <m/>
    <m/>
    <m/>
    <m/>
    <m/>
    <s v="Puente Aranda"/>
    <m/>
    <m/>
    <x v="0"/>
    <n v="1"/>
    <m/>
    <m/>
    <m/>
    <m/>
    <m/>
    <x v="11"/>
  </r>
  <r>
    <m/>
    <m/>
    <m/>
    <m/>
    <m/>
    <x v="3"/>
    <m/>
    <m/>
    <m/>
    <m/>
    <m/>
    <m/>
    <m/>
    <m/>
    <n v="1"/>
    <m/>
    <m/>
    <m/>
    <m/>
    <m/>
    <m/>
    <s v="Rafael Uribe Uribe"/>
    <m/>
    <m/>
    <x v="0"/>
    <n v="1"/>
    <m/>
    <m/>
    <m/>
    <m/>
    <m/>
    <x v="11"/>
  </r>
  <r>
    <m/>
    <m/>
    <m/>
    <m/>
    <m/>
    <x v="3"/>
    <m/>
    <m/>
    <m/>
    <m/>
    <m/>
    <m/>
    <m/>
    <m/>
    <n v="1"/>
    <m/>
    <m/>
    <m/>
    <m/>
    <m/>
    <m/>
    <s v="San Cristóbal"/>
    <m/>
    <m/>
    <x v="0"/>
    <n v="1"/>
    <m/>
    <m/>
    <m/>
    <m/>
    <m/>
    <x v="11"/>
  </r>
  <r>
    <m/>
    <m/>
    <m/>
    <m/>
    <m/>
    <x v="3"/>
    <m/>
    <m/>
    <m/>
    <m/>
    <m/>
    <m/>
    <m/>
    <m/>
    <n v="1"/>
    <m/>
    <m/>
    <m/>
    <m/>
    <m/>
    <m/>
    <s v="Santafe"/>
    <m/>
    <m/>
    <x v="0"/>
    <n v="0.8"/>
    <m/>
    <m/>
    <m/>
    <m/>
    <m/>
    <x v="30"/>
  </r>
  <r>
    <m/>
    <m/>
    <m/>
    <m/>
    <m/>
    <x v="3"/>
    <m/>
    <m/>
    <m/>
    <m/>
    <m/>
    <m/>
    <m/>
    <m/>
    <n v="1"/>
    <m/>
    <m/>
    <m/>
    <m/>
    <m/>
    <m/>
    <s v="Suba"/>
    <m/>
    <m/>
    <x v="0"/>
    <n v="0"/>
    <m/>
    <m/>
    <m/>
    <m/>
    <m/>
    <x v="0"/>
  </r>
  <r>
    <m/>
    <m/>
    <m/>
    <m/>
    <m/>
    <x v="3"/>
    <m/>
    <m/>
    <m/>
    <m/>
    <m/>
    <m/>
    <m/>
    <m/>
    <n v="1"/>
    <m/>
    <m/>
    <m/>
    <m/>
    <m/>
    <m/>
    <s v="Sumapaz"/>
    <m/>
    <m/>
    <x v="0"/>
    <n v="1"/>
    <m/>
    <m/>
    <m/>
    <m/>
    <m/>
    <x v="11"/>
  </r>
  <r>
    <m/>
    <m/>
    <m/>
    <m/>
    <m/>
    <x v="3"/>
    <m/>
    <m/>
    <m/>
    <m/>
    <m/>
    <m/>
    <m/>
    <m/>
    <n v="1"/>
    <m/>
    <m/>
    <m/>
    <m/>
    <m/>
    <m/>
    <s v="Teusaquillo"/>
    <m/>
    <m/>
    <x v="0"/>
    <n v="1"/>
    <m/>
    <m/>
    <m/>
    <m/>
    <m/>
    <x v="11"/>
  </r>
  <r>
    <m/>
    <m/>
    <m/>
    <m/>
    <m/>
    <x v="3"/>
    <m/>
    <m/>
    <m/>
    <m/>
    <m/>
    <m/>
    <m/>
    <m/>
    <n v="1"/>
    <m/>
    <m/>
    <m/>
    <m/>
    <m/>
    <m/>
    <s v="Tunjuelito"/>
    <m/>
    <m/>
    <x v="0"/>
    <n v="0.5"/>
    <m/>
    <m/>
    <m/>
    <m/>
    <m/>
    <x v="13"/>
  </r>
  <r>
    <m/>
    <m/>
    <m/>
    <m/>
    <m/>
    <x v="3"/>
    <m/>
    <m/>
    <m/>
    <m/>
    <m/>
    <m/>
    <m/>
    <m/>
    <n v="1"/>
    <m/>
    <m/>
    <m/>
    <m/>
    <m/>
    <m/>
    <s v="Usaquén"/>
    <m/>
    <m/>
    <x v="0"/>
    <n v="1"/>
    <m/>
    <m/>
    <m/>
    <m/>
    <m/>
    <x v="11"/>
  </r>
  <r>
    <m/>
    <m/>
    <m/>
    <m/>
    <m/>
    <x v="3"/>
    <m/>
    <m/>
    <m/>
    <m/>
    <m/>
    <m/>
    <m/>
    <m/>
    <n v="1"/>
    <m/>
    <m/>
    <m/>
    <m/>
    <m/>
    <m/>
    <s v="Usme"/>
    <m/>
    <m/>
    <x v="0"/>
    <n v="1"/>
    <m/>
    <m/>
    <m/>
    <m/>
    <m/>
    <x v="11"/>
  </r>
  <r>
    <m/>
    <m/>
    <m/>
    <m/>
    <m/>
    <x v="3"/>
    <m/>
    <m/>
    <m/>
    <m/>
    <m/>
    <m/>
    <m/>
    <m/>
    <n v="1"/>
    <m/>
    <m/>
    <m/>
    <m/>
    <m/>
    <m/>
    <s v="Nivel Central"/>
    <m/>
    <m/>
    <x v="0"/>
    <n v="0"/>
    <m/>
    <m/>
    <m/>
    <m/>
    <m/>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3"/>
    <s v="Incentivos para motivar la cultura de la rendición y petición de cuentas"/>
    <s v="Realizar una (1) campaña de comunicación interna que resalte las responsabilidades de los servidores públicos frente a la participación ciudadana, Rendición de Cuentas y la garantía de derechos"/>
    <s v="Campaña de comunicación"/>
    <s v="# de campañas realizadas"/>
    <n v="0"/>
    <s v="Suma"/>
    <s v="Campaña realizada"/>
    <m/>
    <n v="1"/>
    <m/>
    <n v="1"/>
    <s v="Eficacia"/>
    <s v="Piezas publicitarias (Requerimiento, banner, publicaciones, otros)"/>
    <s v="Lineamientos del DAFP"/>
    <s v="Subsecretaría de Gestión Institucional"/>
    <s v="equipo técnico de gestión y desempeño - rendición de cuentas       "/>
    <s v="Intranet (pieza publicitaria) Links Página Secretaría Distrital de Gobierno; Redes sociales de la SDG"/>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Planeación Institucional"/>
    <s v="PAAC"/>
    <x v="2"/>
    <n v="34"/>
    <s v="Evaluación y retroalimentación a la gestión institucional"/>
    <s v="Elaborar un (1) documento con las instrucciones de participación ciudadana en la entidad"/>
    <s v="documento con la instrucciones"/>
    <s v="# de documentos adoptados"/>
    <n v="0"/>
    <s v="Suma"/>
    <s v="Documento adoptado"/>
    <m/>
    <m/>
    <n v="1"/>
    <n v="1"/>
    <s v="Eficacia"/>
    <s v="Documento adoptado por el SIG"/>
    <s v="Lineamientos del DAFP"/>
    <s v="Oficina Asesora de Planeación"/>
    <s v="N/A"/>
    <s v="Intranet (documento adoptado)"/>
    <x v="0"/>
    <m/>
    <m/>
    <m/>
    <n v="1"/>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4"/>
    <s v="Evaluación y retroalimentación a la gestión institucional"/>
    <s v="Realizar un (1) socialización de los resultados de las encuestas de percepción ciudadana"/>
    <s v="Socialización de la percepción de los ciudadanos"/>
    <s v="# de socializaciones de los resultados de las encuestas de percepción de los ciudadanos"/>
    <n v="0"/>
    <s v="Suma"/>
    <s v="Socialización"/>
    <m/>
    <n v="1"/>
    <m/>
    <n v="1"/>
    <s v="Eficacia"/>
    <s v="piezas publicitarias"/>
    <s v="resultados de las encuestas"/>
    <s v="Subsecretaría de Gestión Institucional"/>
    <s v="Oficina Asesora de Comunicaciones"/>
    <s v="intranet: piezas publicadas"/>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4"/>
    <s v="Evaluación y retroalimentación a la gestión institucional"/>
    <s v="Realizar 1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SDG"/>
    <s v="Encuestas aplicadas, sistematizadas y analizadas"/>
    <s v="# de encuestas a los ciudadanos aplicados y analizadas"/>
    <n v="1"/>
    <s v="Suma"/>
    <s v="encuestas a los ciudadanos"/>
    <m/>
    <n v="1"/>
    <m/>
    <n v="1"/>
    <s v="Eficacia"/>
    <s v="Documento de resultados de la encuesta"/>
    <s v="encuestas aplicadas a los ciudadanos"/>
    <s v="Subsecretaría de Gestión Institucional"/>
    <s v="Oficina Asesora de Planeación"/>
    <s v="Informe enviado a la Veeduría Distrital  - Página web SDG"/>
    <x v="0"/>
    <m/>
    <n v="1"/>
    <m/>
    <m/>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4"/>
    <s v="Evaluación y retroalimentación a la gestión institucional"/>
    <s v="Realizar 1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 Alcaldías Locales"/>
    <s v="Encuestas aplicadas, sistematizadas y analizadas"/>
    <s v="# de encuestas a los ciudadanos aplicados y analizadas"/>
    <n v="1"/>
    <s v="Suma"/>
    <s v="encuestas a los ciudadanos"/>
    <n v="0"/>
    <n v="20"/>
    <m/>
    <n v="20"/>
    <s v="Eficacia"/>
    <s v="Documento de resultados de la encuesta"/>
    <s v="encuestas aplicadas a los ciudadanos"/>
    <s v="Alcaldía Local"/>
    <s v="N/A"/>
    <s v="Informe enviado a la Veeduría Distrital  - Página web Alcaldía local"/>
    <x v="0"/>
    <n v="0.13999999999999999"/>
    <n v="1"/>
    <m/>
    <m/>
    <m/>
    <n v="20"/>
    <x v="0"/>
  </r>
  <r>
    <m/>
    <m/>
    <m/>
    <m/>
    <m/>
    <x v="3"/>
    <m/>
    <m/>
    <m/>
    <m/>
    <m/>
    <m/>
    <m/>
    <m/>
    <n v="1"/>
    <m/>
    <m/>
    <m/>
    <m/>
    <m/>
    <m/>
    <s v="Antonio Nariño"/>
    <m/>
    <m/>
    <x v="0"/>
    <n v="0"/>
    <m/>
    <m/>
    <m/>
    <m/>
    <m/>
    <x v="0"/>
  </r>
  <r>
    <m/>
    <m/>
    <m/>
    <m/>
    <m/>
    <x v="3"/>
    <m/>
    <m/>
    <m/>
    <m/>
    <m/>
    <m/>
    <m/>
    <m/>
    <n v="1"/>
    <m/>
    <m/>
    <m/>
    <m/>
    <m/>
    <m/>
    <s v="Barrios Unidos"/>
    <m/>
    <m/>
    <x v="0"/>
    <n v="0"/>
    <m/>
    <m/>
    <m/>
    <m/>
    <m/>
    <x v="0"/>
  </r>
  <r>
    <m/>
    <m/>
    <m/>
    <m/>
    <m/>
    <x v="3"/>
    <m/>
    <m/>
    <m/>
    <m/>
    <m/>
    <m/>
    <m/>
    <m/>
    <n v="1"/>
    <m/>
    <m/>
    <m/>
    <m/>
    <m/>
    <m/>
    <s v="Bosa"/>
    <m/>
    <m/>
    <x v="0"/>
    <n v="0"/>
    <m/>
    <m/>
    <m/>
    <m/>
    <m/>
    <x v="0"/>
  </r>
  <r>
    <m/>
    <m/>
    <m/>
    <m/>
    <m/>
    <x v="3"/>
    <m/>
    <m/>
    <m/>
    <m/>
    <m/>
    <m/>
    <m/>
    <m/>
    <n v="1"/>
    <m/>
    <m/>
    <m/>
    <m/>
    <m/>
    <m/>
    <s v="Chapinero"/>
    <m/>
    <m/>
    <x v="0"/>
    <n v="0"/>
    <m/>
    <m/>
    <m/>
    <m/>
    <m/>
    <x v="0"/>
  </r>
  <r>
    <m/>
    <m/>
    <m/>
    <m/>
    <m/>
    <x v="3"/>
    <m/>
    <m/>
    <m/>
    <m/>
    <m/>
    <m/>
    <m/>
    <m/>
    <n v="1"/>
    <m/>
    <m/>
    <m/>
    <m/>
    <m/>
    <m/>
    <s v="Ciudad Bolívar"/>
    <m/>
    <m/>
    <x v="0"/>
    <n v="0"/>
    <m/>
    <m/>
    <m/>
    <m/>
    <m/>
    <x v="0"/>
  </r>
  <r>
    <m/>
    <m/>
    <m/>
    <m/>
    <m/>
    <x v="3"/>
    <m/>
    <m/>
    <m/>
    <m/>
    <m/>
    <m/>
    <m/>
    <m/>
    <n v="1"/>
    <m/>
    <m/>
    <m/>
    <m/>
    <m/>
    <m/>
    <s v="Engativá"/>
    <m/>
    <m/>
    <x v="0"/>
    <n v="0"/>
    <m/>
    <m/>
    <m/>
    <m/>
    <m/>
    <x v="0"/>
  </r>
  <r>
    <m/>
    <m/>
    <m/>
    <m/>
    <m/>
    <x v="3"/>
    <m/>
    <m/>
    <m/>
    <m/>
    <m/>
    <m/>
    <m/>
    <m/>
    <n v="1"/>
    <m/>
    <m/>
    <m/>
    <m/>
    <m/>
    <m/>
    <s v="Fontibón"/>
    <m/>
    <m/>
    <x v="0"/>
    <n v="0"/>
    <m/>
    <m/>
    <m/>
    <m/>
    <m/>
    <x v="0"/>
  </r>
  <r>
    <m/>
    <m/>
    <m/>
    <m/>
    <m/>
    <x v="3"/>
    <m/>
    <m/>
    <m/>
    <m/>
    <m/>
    <m/>
    <m/>
    <m/>
    <n v="1"/>
    <m/>
    <m/>
    <m/>
    <m/>
    <m/>
    <m/>
    <s v="Kennedy"/>
    <m/>
    <m/>
    <x v="0"/>
    <n v="0"/>
    <m/>
    <m/>
    <m/>
    <m/>
    <m/>
    <x v="0"/>
  </r>
  <r>
    <m/>
    <m/>
    <m/>
    <m/>
    <m/>
    <x v="3"/>
    <m/>
    <m/>
    <m/>
    <m/>
    <m/>
    <m/>
    <m/>
    <m/>
    <n v="1"/>
    <m/>
    <m/>
    <m/>
    <m/>
    <m/>
    <m/>
    <s v="La Candelaria"/>
    <m/>
    <m/>
    <x v="0"/>
    <n v="0"/>
    <m/>
    <m/>
    <m/>
    <m/>
    <m/>
    <x v="0"/>
  </r>
  <r>
    <m/>
    <m/>
    <m/>
    <m/>
    <m/>
    <x v="3"/>
    <m/>
    <m/>
    <m/>
    <m/>
    <m/>
    <m/>
    <m/>
    <m/>
    <n v="1"/>
    <m/>
    <m/>
    <m/>
    <m/>
    <m/>
    <m/>
    <s v="Los Mártires"/>
    <m/>
    <m/>
    <x v="0"/>
    <n v="0"/>
    <m/>
    <m/>
    <m/>
    <m/>
    <m/>
    <x v="0"/>
  </r>
  <r>
    <m/>
    <m/>
    <m/>
    <m/>
    <m/>
    <x v="3"/>
    <m/>
    <m/>
    <m/>
    <m/>
    <m/>
    <m/>
    <m/>
    <m/>
    <n v="1"/>
    <m/>
    <m/>
    <m/>
    <m/>
    <m/>
    <m/>
    <s v="Puente Aranda"/>
    <m/>
    <m/>
    <x v="0"/>
    <n v="0.5"/>
    <m/>
    <m/>
    <m/>
    <m/>
    <m/>
    <x v="19"/>
  </r>
  <r>
    <m/>
    <m/>
    <m/>
    <m/>
    <m/>
    <x v="3"/>
    <m/>
    <m/>
    <m/>
    <m/>
    <m/>
    <m/>
    <m/>
    <m/>
    <n v="1"/>
    <m/>
    <m/>
    <m/>
    <m/>
    <m/>
    <m/>
    <s v="Rafael Uribe Uribe"/>
    <m/>
    <m/>
    <x v="0"/>
    <n v="0"/>
    <m/>
    <m/>
    <m/>
    <m/>
    <m/>
    <x v="0"/>
  </r>
  <r>
    <m/>
    <m/>
    <m/>
    <m/>
    <m/>
    <x v="3"/>
    <m/>
    <m/>
    <m/>
    <m/>
    <m/>
    <m/>
    <m/>
    <m/>
    <n v="1"/>
    <m/>
    <m/>
    <m/>
    <m/>
    <m/>
    <m/>
    <s v="San Cristóbal"/>
    <m/>
    <m/>
    <x v="0"/>
    <n v="0"/>
    <m/>
    <m/>
    <m/>
    <m/>
    <m/>
    <x v="0"/>
  </r>
  <r>
    <m/>
    <m/>
    <m/>
    <m/>
    <m/>
    <x v="3"/>
    <m/>
    <m/>
    <m/>
    <m/>
    <m/>
    <m/>
    <m/>
    <m/>
    <n v="1"/>
    <m/>
    <m/>
    <m/>
    <m/>
    <m/>
    <m/>
    <s v="Santafe"/>
    <m/>
    <m/>
    <x v="0"/>
    <n v="0.5"/>
    <m/>
    <m/>
    <m/>
    <m/>
    <m/>
    <x v="19"/>
  </r>
  <r>
    <m/>
    <m/>
    <m/>
    <m/>
    <m/>
    <x v="3"/>
    <m/>
    <m/>
    <m/>
    <m/>
    <m/>
    <m/>
    <m/>
    <m/>
    <n v="1"/>
    <m/>
    <m/>
    <m/>
    <m/>
    <m/>
    <m/>
    <s v="Suba"/>
    <m/>
    <m/>
    <x v="0"/>
    <n v="0"/>
    <m/>
    <m/>
    <m/>
    <m/>
    <m/>
    <x v="0"/>
  </r>
  <r>
    <m/>
    <m/>
    <m/>
    <m/>
    <m/>
    <x v="3"/>
    <m/>
    <m/>
    <m/>
    <m/>
    <m/>
    <m/>
    <m/>
    <m/>
    <n v="1"/>
    <m/>
    <m/>
    <m/>
    <m/>
    <m/>
    <m/>
    <s v="Sumapaz"/>
    <m/>
    <m/>
    <x v="0"/>
    <n v="0"/>
    <m/>
    <m/>
    <m/>
    <m/>
    <m/>
    <x v="0"/>
  </r>
  <r>
    <m/>
    <m/>
    <m/>
    <m/>
    <m/>
    <x v="3"/>
    <m/>
    <m/>
    <m/>
    <m/>
    <m/>
    <m/>
    <m/>
    <m/>
    <n v="1"/>
    <m/>
    <m/>
    <m/>
    <m/>
    <m/>
    <m/>
    <s v="Teusaquillo"/>
    <m/>
    <m/>
    <x v="0"/>
    <n v="1"/>
    <m/>
    <m/>
    <m/>
    <m/>
    <m/>
    <x v="20"/>
  </r>
  <r>
    <m/>
    <m/>
    <m/>
    <m/>
    <m/>
    <x v="3"/>
    <m/>
    <m/>
    <m/>
    <m/>
    <m/>
    <m/>
    <m/>
    <m/>
    <n v="1"/>
    <m/>
    <m/>
    <m/>
    <m/>
    <m/>
    <m/>
    <s v="Tunjuelito"/>
    <m/>
    <m/>
    <x v="0"/>
    <n v="0.4"/>
    <m/>
    <m/>
    <m/>
    <m/>
    <m/>
    <x v="31"/>
  </r>
  <r>
    <m/>
    <m/>
    <m/>
    <m/>
    <m/>
    <x v="3"/>
    <m/>
    <m/>
    <m/>
    <m/>
    <m/>
    <m/>
    <m/>
    <m/>
    <n v="1"/>
    <m/>
    <m/>
    <m/>
    <m/>
    <m/>
    <m/>
    <s v="Usaquén"/>
    <m/>
    <m/>
    <x v="0"/>
    <n v="0.4"/>
    <m/>
    <m/>
    <m/>
    <m/>
    <m/>
    <x v="31"/>
  </r>
  <r>
    <m/>
    <m/>
    <m/>
    <m/>
    <m/>
    <x v="3"/>
    <m/>
    <m/>
    <m/>
    <m/>
    <m/>
    <m/>
    <m/>
    <m/>
    <n v="1"/>
    <m/>
    <m/>
    <m/>
    <m/>
    <m/>
    <m/>
    <s v="Usme"/>
    <m/>
    <m/>
    <x v="0"/>
    <n v="0"/>
    <m/>
    <m/>
    <m/>
    <m/>
    <m/>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4"/>
    <s v="Evaluación y retroalimentación a la gestión institucional"/>
    <s v="Realizar informe de evaluación al 100% de las acciones de la estrategia de Rendición de Cuentas de la vigencia, según lo establecido en el Manual Único de Rendición de Cuentas SDG"/>
    <s v="Informe de evaluación elaborado"/>
    <s v="(# de acciones de RdC con informe y evaluación /# de acciones de RdC programadas SDG)"/>
    <n v="0"/>
    <s v="Constante"/>
    <s v="Acciones de RdC SDG"/>
    <n v="1"/>
    <n v="1"/>
    <n v="1"/>
    <n v="1"/>
    <s v="Eficacia"/>
    <s v="Informe de evaluación a actividades de RdC - SDG"/>
    <s v="Resultados de las actividades de RdC SDG"/>
    <s v="Subsecretaría de Gestión Institucional"/>
    <s v="Oficina Asesora de Planeación"/>
    <s v="Página web: Informe publicado en micrositio"/>
    <x v="1"/>
    <n v="0"/>
    <n v="1"/>
    <m/>
    <n v="1"/>
    <m/>
    <n v="1"/>
    <x v="0"/>
  </r>
  <r>
    <n v="2"/>
    <s v="Promover una ciudadanía activa y responsable, propiciando espacios de participación, formación y diálogo con mayor inteligencia colectiva y conciencia común, donde las nuevas ciudadanías se sientan vinculadas e identificadas con el Gobierno Distrital."/>
    <s v="Transformación Cultural"/>
    <s v="Gestión Corporativa Institucional"/>
    <s v="PAAC"/>
    <x v="2"/>
    <n v="34"/>
    <s v="Evaluación y retroalimentación a la gestión institucional"/>
    <s v="Realizar informe de evaluación al 100% de las acciones de la estrategia de Rendición de Cuentas de la vigencia, según lo establecido en el Manual Único de Rendición de Cuentas - alcaldías locales"/>
    <s v="Informe de evaluación elaborado"/>
    <s v="(# de acciones de RdC con informe y evaluación /# de acciones de RdC programadas Alcaldías locales)"/>
    <n v="0"/>
    <s v="Constante"/>
    <s v="Acciones de RdC Alcaldía Locales"/>
    <n v="0"/>
    <n v="1"/>
    <n v="1"/>
    <n v="1"/>
    <s v="Eficacia"/>
    <s v="Informe de evaluación a actividades de RdC - AL"/>
    <s v="Resultados de las actividades de RdC AL"/>
    <s v="Alcaldía Local"/>
    <s v="N/A"/>
    <s v="Página web: Informe publicado en micrositio"/>
    <x v="0"/>
    <n v="0.05"/>
    <n v="1"/>
    <m/>
    <n v="1"/>
    <m/>
    <n v="1"/>
    <x v="0"/>
  </r>
  <r>
    <m/>
    <m/>
    <m/>
    <m/>
    <m/>
    <x v="3"/>
    <m/>
    <m/>
    <m/>
    <m/>
    <m/>
    <m/>
    <m/>
    <m/>
    <n v="0"/>
    <m/>
    <m/>
    <m/>
    <m/>
    <m/>
    <m/>
    <s v="Antonio Nariño"/>
    <m/>
    <m/>
    <x v="0"/>
    <n v="0"/>
    <m/>
    <m/>
    <m/>
    <m/>
    <m/>
    <x v="0"/>
  </r>
  <r>
    <m/>
    <m/>
    <m/>
    <m/>
    <m/>
    <x v="3"/>
    <m/>
    <m/>
    <m/>
    <m/>
    <m/>
    <m/>
    <m/>
    <m/>
    <n v="0"/>
    <m/>
    <m/>
    <m/>
    <m/>
    <m/>
    <m/>
    <s v="Barrios Unidos"/>
    <m/>
    <m/>
    <x v="0"/>
    <n v="0"/>
    <m/>
    <m/>
    <m/>
    <m/>
    <m/>
    <x v="0"/>
  </r>
  <r>
    <m/>
    <m/>
    <m/>
    <m/>
    <m/>
    <x v="3"/>
    <m/>
    <m/>
    <m/>
    <m/>
    <m/>
    <m/>
    <m/>
    <m/>
    <n v="0"/>
    <m/>
    <m/>
    <m/>
    <m/>
    <m/>
    <m/>
    <s v="Bosa"/>
    <m/>
    <m/>
    <x v="0"/>
    <n v="0"/>
    <m/>
    <m/>
    <m/>
    <m/>
    <m/>
    <x v="0"/>
  </r>
  <r>
    <m/>
    <m/>
    <m/>
    <m/>
    <m/>
    <x v="3"/>
    <m/>
    <m/>
    <m/>
    <m/>
    <m/>
    <m/>
    <m/>
    <m/>
    <n v="0"/>
    <m/>
    <m/>
    <m/>
    <m/>
    <m/>
    <m/>
    <s v="Chapinero"/>
    <m/>
    <m/>
    <x v="0"/>
    <n v="0"/>
    <m/>
    <m/>
    <m/>
    <m/>
    <m/>
    <x v="0"/>
  </r>
  <r>
    <m/>
    <m/>
    <m/>
    <m/>
    <m/>
    <x v="3"/>
    <m/>
    <m/>
    <m/>
    <m/>
    <m/>
    <m/>
    <m/>
    <m/>
    <n v="0"/>
    <m/>
    <m/>
    <m/>
    <m/>
    <m/>
    <m/>
    <s v="Ciudad Bolívar"/>
    <m/>
    <m/>
    <x v="0"/>
    <n v="0"/>
    <m/>
    <m/>
    <m/>
    <m/>
    <m/>
    <x v="0"/>
  </r>
  <r>
    <m/>
    <m/>
    <m/>
    <m/>
    <m/>
    <x v="3"/>
    <m/>
    <m/>
    <m/>
    <m/>
    <m/>
    <m/>
    <m/>
    <m/>
    <n v="0"/>
    <m/>
    <m/>
    <m/>
    <m/>
    <m/>
    <m/>
    <s v="Engativá"/>
    <m/>
    <m/>
    <x v="0"/>
    <n v="0"/>
    <m/>
    <m/>
    <m/>
    <m/>
    <m/>
    <x v="0"/>
  </r>
  <r>
    <m/>
    <m/>
    <m/>
    <m/>
    <m/>
    <x v="3"/>
    <m/>
    <m/>
    <m/>
    <m/>
    <m/>
    <m/>
    <m/>
    <m/>
    <n v="0"/>
    <m/>
    <m/>
    <m/>
    <m/>
    <m/>
    <m/>
    <s v="Fontibón"/>
    <m/>
    <m/>
    <x v="0"/>
    <n v="0"/>
    <m/>
    <m/>
    <m/>
    <m/>
    <m/>
    <x v="0"/>
  </r>
  <r>
    <m/>
    <m/>
    <m/>
    <m/>
    <m/>
    <x v="3"/>
    <m/>
    <m/>
    <m/>
    <m/>
    <m/>
    <m/>
    <m/>
    <m/>
    <n v="0"/>
    <m/>
    <m/>
    <m/>
    <m/>
    <m/>
    <m/>
    <s v="Kennedy"/>
    <m/>
    <m/>
    <x v="0"/>
    <n v="0"/>
    <m/>
    <m/>
    <m/>
    <m/>
    <m/>
    <x v="0"/>
  </r>
  <r>
    <m/>
    <m/>
    <m/>
    <m/>
    <m/>
    <x v="3"/>
    <m/>
    <m/>
    <m/>
    <m/>
    <m/>
    <m/>
    <m/>
    <m/>
    <n v="0"/>
    <m/>
    <m/>
    <m/>
    <m/>
    <m/>
    <m/>
    <s v="La Candelaria"/>
    <m/>
    <m/>
    <x v="0"/>
    <n v="0"/>
    <m/>
    <m/>
    <m/>
    <m/>
    <m/>
    <x v="0"/>
  </r>
  <r>
    <m/>
    <m/>
    <m/>
    <m/>
    <m/>
    <x v="3"/>
    <m/>
    <m/>
    <m/>
    <m/>
    <m/>
    <m/>
    <m/>
    <m/>
    <n v="0"/>
    <m/>
    <m/>
    <m/>
    <m/>
    <m/>
    <m/>
    <s v="Los Mártires"/>
    <m/>
    <m/>
    <x v="0"/>
    <n v="0"/>
    <m/>
    <m/>
    <m/>
    <m/>
    <m/>
    <x v="0"/>
  </r>
  <r>
    <m/>
    <m/>
    <m/>
    <m/>
    <m/>
    <x v="3"/>
    <m/>
    <m/>
    <m/>
    <m/>
    <m/>
    <m/>
    <m/>
    <m/>
    <n v="0"/>
    <m/>
    <m/>
    <m/>
    <m/>
    <m/>
    <m/>
    <s v="Puente Aranda"/>
    <m/>
    <m/>
    <x v="0"/>
    <n v="1"/>
    <m/>
    <m/>
    <m/>
    <m/>
    <m/>
    <x v="1"/>
  </r>
  <r>
    <m/>
    <m/>
    <m/>
    <m/>
    <m/>
    <x v="3"/>
    <m/>
    <m/>
    <m/>
    <m/>
    <m/>
    <m/>
    <m/>
    <m/>
    <n v="0"/>
    <m/>
    <m/>
    <m/>
    <m/>
    <m/>
    <m/>
    <s v="Rafael Uribe Uribe"/>
    <m/>
    <m/>
    <x v="0"/>
    <n v="0"/>
    <m/>
    <m/>
    <m/>
    <m/>
    <m/>
    <x v="0"/>
  </r>
  <r>
    <m/>
    <m/>
    <m/>
    <m/>
    <m/>
    <x v="3"/>
    <m/>
    <m/>
    <m/>
    <m/>
    <m/>
    <m/>
    <m/>
    <m/>
    <n v="0"/>
    <m/>
    <m/>
    <m/>
    <m/>
    <m/>
    <m/>
    <s v="San Cristóbal"/>
    <m/>
    <m/>
    <x v="0"/>
    <n v="0"/>
    <m/>
    <m/>
    <m/>
    <m/>
    <m/>
    <x v="0"/>
  </r>
  <r>
    <m/>
    <m/>
    <m/>
    <m/>
    <m/>
    <x v="3"/>
    <m/>
    <m/>
    <m/>
    <m/>
    <m/>
    <m/>
    <m/>
    <m/>
    <n v="0"/>
    <m/>
    <m/>
    <m/>
    <m/>
    <m/>
    <m/>
    <s v="Santafe"/>
    <m/>
    <m/>
    <x v="0"/>
    <n v="0"/>
    <m/>
    <m/>
    <m/>
    <m/>
    <m/>
    <x v="0"/>
  </r>
  <r>
    <m/>
    <m/>
    <m/>
    <m/>
    <m/>
    <x v="3"/>
    <m/>
    <m/>
    <m/>
    <m/>
    <m/>
    <m/>
    <m/>
    <m/>
    <n v="0"/>
    <m/>
    <m/>
    <m/>
    <m/>
    <m/>
    <m/>
    <s v="Suba"/>
    <m/>
    <m/>
    <x v="0"/>
    <n v="0"/>
    <m/>
    <m/>
    <m/>
    <m/>
    <m/>
    <x v="0"/>
  </r>
  <r>
    <m/>
    <m/>
    <m/>
    <m/>
    <m/>
    <x v="3"/>
    <m/>
    <m/>
    <m/>
    <m/>
    <m/>
    <m/>
    <m/>
    <m/>
    <n v="0"/>
    <m/>
    <m/>
    <m/>
    <m/>
    <m/>
    <m/>
    <s v="Sumapaz"/>
    <m/>
    <m/>
    <x v="0"/>
    <n v="0"/>
    <m/>
    <m/>
    <m/>
    <m/>
    <m/>
    <x v="0"/>
  </r>
  <r>
    <m/>
    <m/>
    <m/>
    <m/>
    <m/>
    <x v="3"/>
    <m/>
    <m/>
    <m/>
    <m/>
    <m/>
    <m/>
    <m/>
    <m/>
    <n v="0"/>
    <m/>
    <m/>
    <m/>
    <m/>
    <m/>
    <m/>
    <s v="Teusaquillo"/>
    <m/>
    <m/>
    <x v="0"/>
    <n v="0"/>
    <m/>
    <m/>
    <m/>
    <m/>
    <m/>
    <x v="0"/>
  </r>
  <r>
    <m/>
    <m/>
    <m/>
    <m/>
    <m/>
    <x v="3"/>
    <m/>
    <m/>
    <m/>
    <m/>
    <m/>
    <m/>
    <m/>
    <m/>
    <n v="0"/>
    <m/>
    <m/>
    <m/>
    <m/>
    <m/>
    <m/>
    <s v="Tunjuelito"/>
    <m/>
    <m/>
    <x v="0"/>
    <n v="0"/>
    <m/>
    <m/>
    <m/>
    <m/>
    <m/>
    <x v="0"/>
  </r>
  <r>
    <m/>
    <m/>
    <m/>
    <m/>
    <m/>
    <x v="3"/>
    <m/>
    <m/>
    <m/>
    <m/>
    <m/>
    <m/>
    <m/>
    <m/>
    <n v="0"/>
    <m/>
    <m/>
    <m/>
    <m/>
    <m/>
    <m/>
    <s v="Usaquén"/>
    <m/>
    <m/>
    <x v="0"/>
    <n v="0"/>
    <m/>
    <m/>
    <m/>
    <m/>
    <m/>
    <x v="0"/>
  </r>
  <r>
    <m/>
    <m/>
    <m/>
    <m/>
    <m/>
    <x v="3"/>
    <m/>
    <m/>
    <m/>
    <m/>
    <m/>
    <m/>
    <m/>
    <m/>
    <n v="0"/>
    <m/>
    <m/>
    <m/>
    <m/>
    <m/>
    <m/>
    <s v="Usme"/>
    <m/>
    <m/>
    <x v="0"/>
    <n v="0"/>
    <m/>
    <m/>
    <m/>
    <m/>
    <m/>
    <x v="0"/>
  </r>
  <r>
    <n v="5"/>
    <s v="Brindar atención oportuna y de calidad a los diferentes sectores poblacionales, generando relaciones de confianza y respeto por la diferencia"/>
    <s v="Gestión eficiente"/>
    <s v="SAC"/>
    <s v="PAAC"/>
    <x v="4"/>
    <n v="41"/>
    <s v="Estructura administrativa y direccionamiento estratégico"/>
    <s v="Realizar tres (3) seguimientos a los Puntos de Atención a la Ciudadanía de las alcaldías locales, para la verificación del cumplimiento de los criterios del formato &quot;Monitoreo a la calidad del servicio - Alcaldías locales&quot;."/>
    <s v="seguimiento a los puntos de atención "/>
    <s v="# de seguimientos realizados a los puntos de atención ciudadana"/>
    <n v="0"/>
    <s v="Suma"/>
    <s v="Seguimientos realizados."/>
    <n v="1"/>
    <n v="1"/>
    <n v="1"/>
    <n v="3"/>
    <s v="Eficacia"/>
    <s v="informes de seguimiento"/>
    <s v="alcaldías locales puntos de atención"/>
    <s v="SAC "/>
    <s v="N/A"/>
    <s v="formato diligenciado &quot;Monitoreo a la calidad del servicio - Alcaldías locales&quot; del plan de acción de la política publica distrital de servicio a la ciudadanía."/>
    <x v="2"/>
    <n v="0"/>
    <n v="0.33333333333333331"/>
    <m/>
    <n v="0.33333333333333331"/>
    <m/>
    <n v="3"/>
    <x v="0"/>
  </r>
  <r>
    <n v="5"/>
    <s v="Brindar atención oportuna y de calidad a los diferentes sectores poblacionales, generando relaciones de confianza y respeto por la diferencia"/>
    <s v="Transformación Cultural"/>
    <m/>
    <s v="PAAC"/>
    <x v="4"/>
    <n v="42"/>
    <s v="Fortalecimiento de los canales de atención"/>
    <s v="Realizar una campaña de comunicación hacia la ciudadanía indicando la oferta de servicios de la entidad, utilizando lenguaje étnico, interprete de señas e inglés."/>
    <s v="Campaña realizada de los canales "/>
    <s v="# de campañas realizadas utilizando lenguaje étnico, interprete de señas e inglés."/>
    <n v="0"/>
    <s v="Suma"/>
    <s v="Campaña realizada"/>
    <m/>
    <n v="1"/>
    <m/>
    <n v="1"/>
    <s v="Eficacia"/>
    <s v="piezas publicitarias y publicación en las páginas web de la entidad y de las alcaldías locales y redes sociales"/>
    <s v="piezas publicitarias y publicación en pagina y redes sociales"/>
    <s v="Oficina Asesora de Comunicaciones"/>
    <s v="SAC"/>
    <s v="redes sociales y paginas web"/>
    <x v="0"/>
    <m/>
    <n v="1"/>
    <m/>
    <m/>
    <m/>
    <n v="1"/>
    <x v="0"/>
  </r>
  <r>
    <n v="5"/>
    <s v="Brindar atención oportuna y de calidad a los diferentes sectores poblacionales, generando relaciones de confianza y respeto por la diferencia"/>
    <s v="Fortalecimiento de competencias"/>
    <s v="SAC"/>
    <s v="PAAC"/>
    <x v="4"/>
    <n v="43"/>
    <s v="Talento Humano"/>
    <s v="Capacitar al 100% de los servidores públicos de los puntos de atención a la ciudadanía"/>
    <s v="Número de servidores públicos capacitados "/>
    <s v="(Número de servidores públicos capacitados / total de servidores públicos vinculados a los puntos de atención a la ciudadanía)/100%"/>
    <s v="NA"/>
    <s v="Constante"/>
    <s v="Porcentaje"/>
    <n v="1"/>
    <n v="1"/>
    <n v="1"/>
    <n v="1"/>
    <s v="efectividad"/>
    <s v="Resumen de contenido y planilla de asistencia "/>
    <s v="Servicio a la Ciudadanía"/>
    <s v="Servicio a la Ciudadanía"/>
    <s v="Dirección de Gestión de Talento Humano Subsecretaría para la Gobernabilidad y Garantía de Derechos"/>
    <s v="Evidencia reporte cuatrimestral "/>
    <x v="1"/>
    <n v="0"/>
    <n v="1"/>
    <m/>
    <n v="1"/>
    <m/>
    <n v="1"/>
    <x v="0"/>
  </r>
  <r>
    <n v="5"/>
    <s v="Brindar atención oportuna y de calidad a los diferentes sectores poblacionales, generando relaciones de confianza y respeto por la diferencia"/>
    <s v="Gestión eficiente"/>
    <s v="Gerencia TIC"/>
    <s v="PAAC"/>
    <x v="4"/>
    <n v="44"/>
    <s v="Normativo y Procedimental"/>
    <s v="Actualizar la política de protección de datos de la entidad"/>
    <s v=" Política de protección de datos aprobada"/>
    <s v="Política de protección de datos aprobada"/>
    <n v="1"/>
    <s v="Suma"/>
    <s v="Número "/>
    <m/>
    <m/>
    <n v="1"/>
    <n v="1"/>
    <s v="Eficacia"/>
    <s v=" Política de protección de datos aprobada"/>
    <s v="Lineamientos MINTIC gobierno digital "/>
    <s v="Dirección de Tecnologías e Información "/>
    <s v="Dirección de Tecnologías e Información "/>
    <s v="Soportes de mesas de trabajo para la actualización."/>
    <x v="0"/>
    <m/>
    <m/>
    <m/>
    <n v="1"/>
    <m/>
    <n v="1"/>
    <x v="0"/>
  </r>
  <r>
    <n v="5"/>
    <s v="Brindar atención oportuna y de calidad a los diferentes sectores poblacionales, generando relaciones de confianza y respeto por la diferencia"/>
    <s v="Transformación Cultural"/>
    <s v="SAC"/>
    <s v="PAAC"/>
    <x v="4"/>
    <n v="45"/>
    <s v="Relacionamiento con el ciudadano"/>
    <s v="Lograr en las encuestas aplicadas una calificación superior al 70% de percepción favorable por parte de la ciudadanía"/>
    <s v="Percepción Ciudadana"/>
    <s v="(Sumatoria calificación obtenida / #de encuestas de Percepción Ciudadana aplicadas) / 100%"/>
    <s v="NA"/>
    <s v="Constante"/>
    <s v="Resultados encuestas"/>
    <n v="0.8"/>
    <n v="0.8"/>
    <n v="0.8"/>
    <n v="0.8"/>
    <s v="efectividad"/>
    <s v="Reporte indicador  Percepción Ciudadana"/>
    <s v="encuestas aplicadas a los ciudadanos"/>
    <s v="Servicio a la Ciudadanía"/>
    <s v="Dirección de Tecnologías e Información"/>
    <s v="Matriz Excel Reporte Indicador  Percepción Ciudadana"/>
    <x v="1"/>
    <n v="0"/>
    <n v="1"/>
    <m/>
    <n v="1"/>
    <m/>
    <n v="0.8"/>
    <x v="0"/>
  </r>
  <r>
    <n v="5"/>
    <s v="Brindar atención oportuna y de calidad a los diferentes sectores poblacionales, generando relaciones de confianza y respeto por la diferencia"/>
    <s v="Transformación Cultural"/>
    <s v="Gerencia del Talento Humano"/>
    <s v="PAAC"/>
    <x v="5"/>
    <n v="51"/>
    <s v="Lineamientos de Transparencia Activa"/>
    <s v="Realizar nota publicitaria para la divulgación de la Ley de Transparencia y acceso a la información, Ley 1712 de 2014, al 100% de los servidores públicos y contratistas de la Entidad."/>
    <s v="Ley de Transparencia y acceso a la información"/>
    <s v="Nota publicitaria de promoción, socialización y divulgación  realizada/Campaña  de promoción, socialización y divulgación programada"/>
    <n v="0"/>
    <s v="Suma"/>
    <s v="Nota publicitaria sobre la ley 1712"/>
    <n v="1"/>
    <m/>
    <m/>
    <n v="1"/>
    <s v="Eficacia"/>
    <s v="Nota publicitaria en los canales institucionales"/>
    <s v="Ley 1712 de 2014"/>
    <s v="Oficina Asesora de Comunicaciones"/>
    <s v="equipo técnico de gestión y desempeño - rendición de cuentas       "/>
    <s v="Solicitud de comunicaciones -intranet"/>
    <x v="1"/>
    <n v="1"/>
    <m/>
    <m/>
    <m/>
    <m/>
    <n v="1"/>
    <x v="1"/>
  </r>
  <r>
    <n v="5"/>
    <s v="Brindar atención oportuna y de calidad a los diferentes sectores poblacionales, generando relaciones de confianza y respeto por la diferencia"/>
    <s v="Transformación Cultural"/>
    <s v="Comunicaciones estratégicas"/>
    <s v="PAAC"/>
    <x v="5"/>
    <n v="51"/>
    <s v="Lineamientos de Transparencia Activa"/>
    <s v="Promover la utilización de datos abiertos de la entidad, que se encuentran en las página web datosabiertos.bogota.gov.co y www.datos.gov.co a través de campañas publicitarias dirigidas a los ciudadanos y servidores públicos de la entidad"/>
    <s v="Campaña comunicativa"/>
    <s v="Campaña de comunicación implementada"/>
    <n v="1"/>
    <s v="Suma"/>
    <s v="Campañas"/>
    <n v="1"/>
    <m/>
    <m/>
    <n v="1"/>
    <s v="Eficacia"/>
    <s v="Publicaciones realizadas en la intranet, redes sociales, portal de la entidad promoviendo la utilización y publicación de datos abiertos de la Entidad"/>
    <s v="Documento de presentación de la campaña, productos comunicativos y piezas gráficas"/>
    <s v="Oficina Asesora de Comunicaciones"/>
    <s v="N/A"/>
    <s v="Archivo digital Oficina Asesora de Comunicaciones - Carpeta compartida de Archivos One Drive "/>
    <x v="1"/>
    <n v="1"/>
    <m/>
    <m/>
    <m/>
    <m/>
    <n v="1"/>
    <x v="1"/>
  </r>
  <r>
    <n v="5"/>
    <s v="Brindar atención oportuna y de calidad a los diferentes sectores poblacionales, generando relaciones de confianza y respeto por la diferencia"/>
    <s v="Gestión eficiente"/>
    <s v="Gestión Pública territorial"/>
    <s v="PAAC"/>
    <x v="5"/>
    <n v="51"/>
    <s v="Lineamientos de Transparencia Activa"/>
    <s v="Mantener publicada y actualizada la información contractual en el portal del SECOP I, SECOP II y tienda virtual conforme con lo establecido en la Ley 1150 de 2007 y el artículo 2.2.1.1.1.7.1. del Decreto 1082 de 2015."/>
    <s v="Porcentaje de cumplimiento en la actualización de información contractual"/>
    <s v="Número de contratos con la información actualizada en el portal SECOP I, SECOP II, TVEC / total de contratos de la entidad"/>
    <s v="N/A"/>
    <s v="Constante"/>
    <s v="Porcentaje de actualización de información contractual"/>
    <n v="1"/>
    <n v="1"/>
    <n v="1"/>
    <n v="1"/>
    <s v="Eficacia"/>
    <s v="Información publicada y actualizada en el portal SECOP I, SECOP II, TVEC"/>
    <s v="SECOP  "/>
    <s v="Fondos de Desarrollo de las Alcaldías Locales"/>
    <s v="N/A"/>
    <s v="Seguimiento realizado a los contratos en las plataformas SECOP I, SECOP II, TVEC"/>
    <x v="1"/>
    <n v="0.23302574999999998"/>
    <n v="1"/>
    <m/>
    <n v="1"/>
    <m/>
    <n v="1"/>
    <x v="32"/>
  </r>
  <r>
    <m/>
    <m/>
    <m/>
    <m/>
    <m/>
    <x v="3"/>
    <m/>
    <m/>
    <m/>
    <m/>
    <m/>
    <m/>
    <m/>
    <m/>
    <n v="1"/>
    <m/>
    <m/>
    <m/>
    <m/>
    <m/>
    <m/>
    <s v="Antonio Nariño"/>
    <m/>
    <m/>
    <x v="1"/>
    <n v="0.24440000000000001"/>
    <n v="1"/>
    <m/>
    <n v="1"/>
    <m/>
    <n v="1"/>
    <x v="33"/>
  </r>
  <r>
    <m/>
    <m/>
    <m/>
    <m/>
    <m/>
    <x v="3"/>
    <m/>
    <m/>
    <m/>
    <m/>
    <m/>
    <m/>
    <m/>
    <m/>
    <n v="1"/>
    <m/>
    <m/>
    <m/>
    <m/>
    <m/>
    <m/>
    <s v="Barrios Unidos"/>
    <m/>
    <m/>
    <x v="1"/>
    <n v="0.2611"/>
    <n v="1"/>
    <m/>
    <n v="1"/>
    <m/>
    <n v="1"/>
    <x v="34"/>
  </r>
  <r>
    <m/>
    <m/>
    <m/>
    <m/>
    <m/>
    <x v="3"/>
    <m/>
    <m/>
    <m/>
    <m/>
    <m/>
    <m/>
    <m/>
    <m/>
    <n v="1"/>
    <m/>
    <m/>
    <m/>
    <m/>
    <m/>
    <m/>
    <s v="Bosa"/>
    <m/>
    <m/>
    <x v="1"/>
    <n v="0.2722"/>
    <n v="1"/>
    <m/>
    <n v="1"/>
    <m/>
    <n v="1"/>
    <x v="35"/>
  </r>
  <r>
    <m/>
    <m/>
    <m/>
    <m/>
    <m/>
    <x v="3"/>
    <m/>
    <m/>
    <m/>
    <m/>
    <m/>
    <m/>
    <m/>
    <m/>
    <n v="1"/>
    <m/>
    <m/>
    <m/>
    <m/>
    <m/>
    <m/>
    <s v="Chapinero"/>
    <m/>
    <m/>
    <x v="1"/>
    <n v="0.24440000000000001"/>
    <n v="1"/>
    <m/>
    <n v="1"/>
    <m/>
    <n v="1"/>
    <x v="33"/>
  </r>
  <r>
    <m/>
    <m/>
    <m/>
    <m/>
    <m/>
    <x v="3"/>
    <m/>
    <m/>
    <m/>
    <m/>
    <m/>
    <m/>
    <m/>
    <m/>
    <n v="1"/>
    <m/>
    <m/>
    <m/>
    <m/>
    <m/>
    <m/>
    <s v="Ciudad Bolívar"/>
    <m/>
    <m/>
    <x v="1"/>
    <n v="0.24440000000000001"/>
    <n v="1"/>
    <m/>
    <n v="1"/>
    <m/>
    <n v="1"/>
    <x v="33"/>
  </r>
  <r>
    <m/>
    <m/>
    <m/>
    <m/>
    <m/>
    <x v="3"/>
    <m/>
    <m/>
    <m/>
    <m/>
    <m/>
    <m/>
    <m/>
    <m/>
    <n v="1"/>
    <m/>
    <m/>
    <m/>
    <m/>
    <m/>
    <m/>
    <s v="Engativá"/>
    <m/>
    <m/>
    <x v="1"/>
    <n v="0.27219499999999996"/>
    <n v="1"/>
    <m/>
    <n v="1"/>
    <m/>
    <n v="1"/>
    <x v="36"/>
  </r>
  <r>
    <m/>
    <m/>
    <m/>
    <m/>
    <m/>
    <x v="3"/>
    <m/>
    <m/>
    <m/>
    <m/>
    <m/>
    <m/>
    <m/>
    <m/>
    <n v="1"/>
    <m/>
    <m/>
    <m/>
    <m/>
    <m/>
    <m/>
    <s v="Fontibón"/>
    <m/>
    <m/>
    <x v="1"/>
    <n v="0.2666"/>
    <n v="1"/>
    <m/>
    <n v="1"/>
    <m/>
    <n v="1"/>
    <x v="37"/>
  </r>
  <r>
    <m/>
    <m/>
    <m/>
    <m/>
    <m/>
    <x v="3"/>
    <m/>
    <m/>
    <m/>
    <m/>
    <m/>
    <m/>
    <m/>
    <m/>
    <n v="1"/>
    <m/>
    <m/>
    <m/>
    <m/>
    <m/>
    <m/>
    <s v="Kennedy"/>
    <m/>
    <m/>
    <x v="1"/>
    <n v="0.2666"/>
    <n v="1"/>
    <m/>
    <n v="1"/>
    <m/>
    <n v="1"/>
    <x v="37"/>
  </r>
  <r>
    <m/>
    <m/>
    <m/>
    <m/>
    <m/>
    <x v="3"/>
    <m/>
    <m/>
    <m/>
    <m/>
    <m/>
    <m/>
    <m/>
    <m/>
    <n v="1"/>
    <m/>
    <m/>
    <m/>
    <m/>
    <m/>
    <m/>
    <s v="La Candelaria"/>
    <m/>
    <m/>
    <x v="1"/>
    <n v="0.23330000000000001"/>
    <n v="1"/>
    <m/>
    <n v="1"/>
    <m/>
    <n v="1"/>
    <x v="38"/>
  </r>
  <r>
    <m/>
    <m/>
    <m/>
    <m/>
    <m/>
    <x v="3"/>
    <m/>
    <m/>
    <m/>
    <m/>
    <m/>
    <m/>
    <m/>
    <m/>
    <n v="1"/>
    <m/>
    <m/>
    <m/>
    <m/>
    <m/>
    <m/>
    <s v="Los Mártires"/>
    <m/>
    <m/>
    <x v="1"/>
    <n v="0.24440000000000001"/>
    <n v="1"/>
    <m/>
    <n v="1"/>
    <m/>
    <n v="1"/>
    <x v="33"/>
  </r>
  <r>
    <m/>
    <m/>
    <m/>
    <m/>
    <m/>
    <x v="3"/>
    <m/>
    <m/>
    <m/>
    <m/>
    <m/>
    <m/>
    <m/>
    <m/>
    <n v="1"/>
    <m/>
    <m/>
    <m/>
    <m/>
    <m/>
    <m/>
    <s v="Puente Aranda"/>
    <m/>
    <m/>
    <x v="1"/>
    <n v="0.18890000000000001"/>
    <n v="1"/>
    <m/>
    <n v="1"/>
    <m/>
    <n v="1"/>
    <x v="39"/>
  </r>
  <r>
    <m/>
    <m/>
    <m/>
    <m/>
    <m/>
    <x v="3"/>
    <m/>
    <m/>
    <m/>
    <m/>
    <m/>
    <m/>
    <m/>
    <m/>
    <n v="1"/>
    <m/>
    <m/>
    <m/>
    <m/>
    <m/>
    <m/>
    <s v="Rafael Uribe Uribe"/>
    <m/>
    <m/>
    <x v="1"/>
    <n v="0.19442499999999999"/>
    <n v="1"/>
    <m/>
    <n v="1"/>
    <m/>
    <n v="1"/>
    <x v="40"/>
  </r>
  <r>
    <m/>
    <m/>
    <m/>
    <m/>
    <m/>
    <x v="3"/>
    <m/>
    <m/>
    <m/>
    <m/>
    <m/>
    <m/>
    <m/>
    <m/>
    <n v="1"/>
    <m/>
    <m/>
    <m/>
    <m/>
    <m/>
    <m/>
    <s v="San Cristóbal"/>
    <m/>
    <m/>
    <x v="1"/>
    <n v="0.216645"/>
    <n v="1"/>
    <m/>
    <n v="1"/>
    <m/>
    <n v="1"/>
    <x v="41"/>
  </r>
  <r>
    <m/>
    <m/>
    <m/>
    <m/>
    <m/>
    <x v="3"/>
    <m/>
    <m/>
    <m/>
    <m/>
    <m/>
    <m/>
    <m/>
    <m/>
    <n v="1"/>
    <m/>
    <m/>
    <m/>
    <m/>
    <m/>
    <m/>
    <s v="Santafe"/>
    <m/>
    <m/>
    <x v="1"/>
    <n v="0.20553499999999997"/>
    <n v="1"/>
    <m/>
    <n v="1"/>
    <m/>
    <n v="1"/>
    <x v="42"/>
  </r>
  <r>
    <m/>
    <m/>
    <m/>
    <m/>
    <m/>
    <x v="3"/>
    <m/>
    <m/>
    <m/>
    <m/>
    <m/>
    <m/>
    <m/>
    <m/>
    <n v="1"/>
    <m/>
    <m/>
    <m/>
    <m/>
    <m/>
    <m/>
    <s v="Suba"/>
    <m/>
    <m/>
    <x v="1"/>
    <n v="0.18887000000000001"/>
    <n v="1"/>
    <m/>
    <n v="1"/>
    <m/>
    <n v="1"/>
    <x v="43"/>
  </r>
  <r>
    <m/>
    <m/>
    <m/>
    <m/>
    <m/>
    <x v="3"/>
    <m/>
    <m/>
    <m/>
    <m/>
    <m/>
    <m/>
    <m/>
    <m/>
    <n v="1"/>
    <m/>
    <m/>
    <m/>
    <m/>
    <m/>
    <m/>
    <s v="Sumapaz"/>
    <m/>
    <m/>
    <x v="1"/>
    <n v="0.20549999999999999"/>
    <n v="1"/>
    <m/>
    <n v="1"/>
    <m/>
    <n v="1"/>
    <x v="44"/>
  </r>
  <r>
    <m/>
    <m/>
    <m/>
    <m/>
    <m/>
    <x v="3"/>
    <m/>
    <m/>
    <m/>
    <m/>
    <m/>
    <m/>
    <m/>
    <m/>
    <n v="1"/>
    <m/>
    <m/>
    <m/>
    <m/>
    <m/>
    <m/>
    <s v="Teusaquillo"/>
    <m/>
    <m/>
    <x v="1"/>
    <n v="0.2"/>
    <n v="1"/>
    <m/>
    <n v="1"/>
    <m/>
    <n v="1"/>
    <x v="24"/>
  </r>
  <r>
    <m/>
    <m/>
    <m/>
    <m/>
    <m/>
    <x v="3"/>
    <m/>
    <m/>
    <m/>
    <m/>
    <m/>
    <m/>
    <m/>
    <m/>
    <n v="1"/>
    <m/>
    <m/>
    <m/>
    <m/>
    <m/>
    <m/>
    <s v="Tunjuelito"/>
    <m/>
    <m/>
    <x v="1"/>
    <n v="0.25"/>
    <n v="1"/>
    <m/>
    <n v="1"/>
    <m/>
    <n v="1"/>
    <x v="15"/>
  </r>
  <r>
    <m/>
    <m/>
    <m/>
    <m/>
    <m/>
    <x v="3"/>
    <m/>
    <m/>
    <m/>
    <m/>
    <m/>
    <m/>
    <m/>
    <m/>
    <n v="1"/>
    <m/>
    <m/>
    <m/>
    <m/>
    <m/>
    <m/>
    <s v="Usaquén"/>
    <m/>
    <m/>
    <x v="1"/>
    <n v="0.24440000000000001"/>
    <n v="1"/>
    <m/>
    <n v="1"/>
    <m/>
    <n v="1"/>
    <x v="33"/>
  </r>
  <r>
    <m/>
    <m/>
    <m/>
    <m/>
    <m/>
    <x v="3"/>
    <m/>
    <m/>
    <m/>
    <m/>
    <m/>
    <m/>
    <m/>
    <m/>
    <n v="1"/>
    <m/>
    <m/>
    <m/>
    <m/>
    <m/>
    <m/>
    <s v="Usme"/>
    <m/>
    <m/>
    <x v="1"/>
    <n v="0.216645"/>
    <n v="1"/>
    <m/>
    <n v="1"/>
    <m/>
    <n v="1"/>
    <x v="41"/>
  </r>
  <r>
    <n v="5"/>
    <s v="Brindar atención oportuna y de calidad a los diferentes sectores poblacionales, generando relaciones de confianza y respeto por la diferencia"/>
    <s v="Gestión eficiente"/>
    <s v="SAC"/>
    <s v="PAAC"/>
    <x v="5"/>
    <n v="52"/>
    <s v="Lineamientos de Transparencia Pasiva"/>
    <s v="Registrar y actualizar el 100% de otros procesos administrativos (OPA) y Servicios en la guía de trámites y el SUIT, establecidos para la vigencia 2021."/>
    <s v="OPA y servicios registrados en el SUIT"/>
    <s v="# de OPAS y Servicios registrados / OPA y servicios programados"/>
    <s v="18 Tramites el SUIT"/>
    <s v="Suma"/>
    <s v="Porcentaje de OPAS y servicios registrados en el SUIT"/>
    <m/>
    <n v="0"/>
    <n v="1"/>
    <n v="1"/>
    <s v="efectividad"/>
    <s v="Registro de Tramites en el SUIT."/>
    <s v="Servicio a la Ciudadanía"/>
    <s v="Servicio a la Ciudadanía"/>
    <s v="N/A"/>
    <s v="Vínculo URL del sitio web"/>
    <x v="0"/>
    <m/>
    <m/>
    <m/>
    <n v="1"/>
    <m/>
    <n v="1"/>
    <x v="0"/>
  </r>
  <r>
    <n v="5"/>
    <s v="Brindar atención oportuna y de calidad a los diferentes sectores poblacionales, generando relaciones de confianza y respeto por la diferencia"/>
    <s v="Gestión eficiente"/>
    <s v="Comunicaciones estratégicas"/>
    <s v="PAAC"/>
    <x v="5"/>
    <n v="53"/>
    <s v="Elaboración de los Instrumentos de Gestión de la información."/>
    <s v="Realizar una (1) actualización de la página web de la entidad con base a los resultados de la consulta a la ciudadanía sobre la información que desea encontrar disponible en la página Web."/>
    <s v="Página web actualizada"/>
    <s v="# de actualizaciones de página web de acuerdo a resultados de encuesta"/>
    <n v="0"/>
    <s v="Suma"/>
    <s v="página web actualizada de acuerdo a resultados de consulta"/>
    <m/>
    <n v="1"/>
    <m/>
    <n v="1"/>
    <s v="Eficacia"/>
    <s v="Pagina web actualizada"/>
    <s v="es cuenta "/>
    <s v="Oficina Asesora de Comunicaciones"/>
    <s v="Equipo Técnico de Gestión y Desempeño - rendición de cuentas"/>
    <s v="Archivo digital Oficina Asesora de Comunicaciones - Carpeta compartida de Archivos One Drive _x000a_informe de consulta a la ciudadanía sobre la información que desea encontrar en la pagina web de la entidad"/>
    <x v="0"/>
    <m/>
    <n v="1"/>
    <m/>
    <m/>
    <m/>
    <n v="1"/>
    <x v="0"/>
  </r>
  <r>
    <n v="5"/>
    <s v="Brindar atención oportuna y de calidad a los diferentes sectores poblacionales, generando relaciones de confianza y respeto por la diferencia"/>
    <s v="Gestión eficiente"/>
    <s v="Comunicaciones estratégicas"/>
    <s v="PAAC"/>
    <x v="5"/>
    <n v="53"/>
    <s v="Elaboración de los Instrumentos de Gestión de la información."/>
    <s v="Actualizar el esquema de publicaciones de la pagina web de la entidad"/>
    <s v="esquema de publicación"/>
    <s v="# de actualizaciones del esquema de publicación de la pagina web de la entidad"/>
    <n v="1"/>
    <s v="Suma"/>
    <m/>
    <m/>
    <n v="1"/>
    <m/>
    <n v="0.01"/>
    <s v="Eficacia"/>
    <s v="Esquema de publicación actualizado"/>
    <s v="pagina web"/>
    <s v="Oficina Asesora de Comunicaciones"/>
    <s v="N/A"/>
    <s v="Archivo digital Oficina Asesora de Comunicaciones - Carpeta compartida de Archivos One Drive _x000a_Pagina web - esquema de publicación"/>
    <x v="0"/>
    <m/>
    <n v="100"/>
    <m/>
    <m/>
    <m/>
    <n v="0.01"/>
    <x v="0"/>
  </r>
  <r>
    <n v="5"/>
    <s v="Brindar atención oportuna y de calidad a los diferentes sectores poblacionales, generando relaciones de confianza y respeto por la diferencia"/>
    <s v="Gestión eficiente"/>
    <s v="Comunicaciones estratégicas"/>
    <s v="PAAC"/>
    <x v="5"/>
    <n v="53"/>
    <s v="Elaboración de los Instrumentos de Gestión de la información."/>
    <s v="Realizar la actualización semestral al esquema de publicación de información en la página web de la entidad"/>
    <s v="Esquema de publicación"/>
    <s v="Esquema de publicación actualizado"/>
    <s v="N/A"/>
    <s v="Creciente"/>
    <s v="Porcentaje de actualización al esquema de publicación de información"/>
    <n v="0.5"/>
    <m/>
    <n v="1"/>
    <n v="1"/>
    <s v="Eficacia"/>
    <s v="Informe de actualización al esquema de publicación de información"/>
    <s v="Documento de presentación de la estrategia utilizada para realizar la actualización del esquema de publicación de información"/>
    <s v="Equipo de comunicaciones"/>
    <s v="Equipo Técnico de Gestión y Desempeño"/>
    <s v="Archivo digital Oficina Asesora de Comunicaciones - Carpeta compartida de Archivos One Drive "/>
    <x v="5"/>
    <n v="1"/>
    <m/>
    <m/>
    <n v="1"/>
    <m/>
    <n v="1"/>
    <x v="23"/>
  </r>
  <r>
    <n v="5"/>
    <s v="Brindar atención oportuna y de calidad a los diferentes sectores poblacionales, generando relaciones de confianza y respeto por la diferencia"/>
    <s v="Gestión eficiente"/>
    <s v="Gestión del Patrimonio Documental"/>
    <s v="PAAC"/>
    <x v="5"/>
    <n v="53"/>
    <s v="Elaboración de los Instrumentos de Gestión de la información."/>
    <s v="Actualizar  la TRD de la Dirección para la Gestión Administrativa Especial de Policía, teniendo en cuenta el cambio organizacional que tuvo la entidad, de acuerdo con el Decreto 860 de 2019"/>
    <s v="TRD de DGAEP actualizada"/>
    <s v="1 TRD de la DGAP actualizada"/>
    <n v="0"/>
    <s v="Suma"/>
    <s v="TRD"/>
    <m/>
    <n v="1"/>
    <m/>
    <n v="1"/>
    <s v="Eficacia"/>
    <s v="Formato de TRD vigente"/>
    <s v="Actas de reunión "/>
    <s v="Dirección Administrativa - Grupo de gestión documental"/>
    <s v="N/A"/>
    <s v="Formato de TRD vigente, pagina web: TRD publicada"/>
    <x v="0"/>
    <m/>
    <n v="1"/>
    <m/>
    <m/>
    <m/>
    <n v="1"/>
    <x v="0"/>
  </r>
  <r>
    <n v="5"/>
    <s v="Brindar atención oportuna y de calidad a los diferentes sectores poblacionales, generando relaciones de confianza y respeto por la diferencia"/>
    <s v="Gestión eficiente"/>
    <s v="Gestión del Patrimonio Documental"/>
    <s v="PAAC"/>
    <x v="5"/>
    <n v="53"/>
    <s v="Elaboración de los Instrumentos de Gestión de la información."/>
    <s v="Realizar dos (2) capacitaciones a los referentes documentales del nivel central y del archivo central, en el  Procedimiento para Consulta, Préstamo y Devolución de Documentos y el diligenciamiento del Formato Control Consulta "/>
    <s v="Capacitaciones sobre gestión documental para nivel central y archivo central"/>
    <s v="# de referentes documentales (archivo central y NC) capacitados / Total de referentes documentales"/>
    <n v="0"/>
    <s v="Suma"/>
    <s v="Capacitaciones"/>
    <n v="1"/>
    <n v="1"/>
    <m/>
    <n v="2"/>
    <s v="Eficacia"/>
    <s v="Actas de entrenamiento y capacitación."/>
    <s v="Grupo de gestión documental"/>
    <s v="Grupo de gestión documental"/>
    <s v="N/A"/>
    <s v="Actas de entrenamiento y capacitación."/>
    <x v="5"/>
    <n v="0"/>
    <n v="0.5"/>
    <m/>
    <m/>
    <m/>
    <n v="2"/>
    <x v="0"/>
  </r>
  <r>
    <n v="5"/>
    <s v="Brindar atención oportuna y de calidad a los diferentes sectores poblacionales, generando relaciones de confianza y respeto por la diferencia"/>
    <s v="Gestión eficiente"/>
    <s v="Gestión del Patrimonio Documental"/>
    <s v="PAAC"/>
    <x v="5"/>
    <n v="53"/>
    <s v="Elaboración de los Instrumentos de Gestión de la información."/>
    <s v="Elaborar los índices de información reservada y clasificada."/>
    <s v="Índices de información reservada y clasificada."/>
    <s v="Un documento de índices de información reservada y clasificada"/>
    <n v="1"/>
    <s v="Suma"/>
    <s v="Índices de información reservada y clasificada."/>
    <m/>
    <m/>
    <n v="1"/>
    <n v="1"/>
    <s v="Eficacia"/>
    <s v="Documento con los índices de información reservada y clasificada"/>
    <s v="Grupo de gestión documental"/>
    <s v="Grupo de gestión documental"/>
    <s v="N/A"/>
    <s v="Pagina web: Documento publicado con los índices de información reservada y clasificada"/>
    <x v="0"/>
    <m/>
    <m/>
    <m/>
    <n v="1"/>
    <m/>
    <n v="1"/>
    <x v="0"/>
  </r>
  <r>
    <n v="5"/>
    <s v="Brindar atención oportuna y de calidad a los diferentes sectores poblacionales, generando relaciones de confianza y respeto por la diferencia"/>
    <s v="Gestión eficiente"/>
    <s v="Gerencia TIC"/>
    <s v="PAAC"/>
    <x v="5"/>
    <n v="53"/>
    <s v="Elaboración de los Instrumentos de Gestión de la información."/>
    <s v="Actualizar el catálogo de componentes de información del nivel central de las áreas misionales, de apoyo y alcaldías locales. "/>
    <s v="Catálogo de componentes de información del nivel central y nivel local actualizado. "/>
    <s v="Catálogo de componentes de información del nivel central y nivel local actualizado. "/>
    <n v="1"/>
    <s v="Suma"/>
    <s v="Número "/>
    <m/>
    <m/>
    <n v="1"/>
    <n v="1"/>
    <s v="Eficacia"/>
    <s v="Catálogo de componentes de información del nivel central y nivel local actualizado. "/>
    <s v="Lineamientos MINTIC gobierno digital "/>
    <s v="Dirección de Tecnologías e Información "/>
    <s v="Dirección de Tecnologías e Información "/>
    <s v="Soportes de mesas de trabajo para la actualización."/>
    <x v="0"/>
    <m/>
    <m/>
    <m/>
    <n v="1"/>
    <m/>
    <n v="1"/>
    <x v="0"/>
  </r>
  <r>
    <n v="5"/>
    <s v="Brindar atención oportuna y de calidad a los diferentes sectores poblacionales, generando relaciones de confianza y respeto por la diferencia"/>
    <s v="Transformación Cultural"/>
    <s v="protección de los Derechos Humanos"/>
    <s v="PAAC"/>
    <x v="5"/>
    <n v="54"/>
    <s v="Criterio diferencial de accesibilidad"/>
    <s v="Traducir en la pagina web de la entidad a nasa yuwe los 6 componentes siguientes : misión, visión, objetivo general y estratégicos, funciones, deberes de la entidad."/>
    <s v="traducción pagina web"/>
    <s v="# de componentes traducidos"/>
    <n v="0"/>
    <s v="Suma"/>
    <s v="componentes traducidos"/>
    <n v="2"/>
    <n v="4"/>
    <m/>
    <n v="6"/>
    <s v="Eficacia"/>
    <s v="secciones de la pagina web traducidas a nasa yuwe"/>
    <s v="pagina web"/>
    <s v="Subdirección de Asuntos Étnicos"/>
    <m/>
    <s v="Pagina web, componentes traducidos"/>
    <x v="2"/>
    <n v="1"/>
    <n v="0.66666666666666663"/>
    <m/>
    <m/>
    <m/>
    <n v="6"/>
    <x v="2"/>
  </r>
  <r>
    <n v="5"/>
    <s v="Brindar atención oportuna y de calidad a los diferentes sectores poblacionales, generando relaciones de confianza y respeto por la diferencia"/>
    <s v="Gestión eficiente"/>
    <s v="Comunicaciones estratégicas"/>
    <s v="PAAC"/>
    <x v="5"/>
    <n v="54"/>
    <s v="Criterio diferencial de accesibilidad"/>
    <s v="Revisar y ajustar la plataforma del portal de la SDG y de las 20 alcaldías locales para dar cumplimiento técnico del nivel AA de accesibilidad (NTC 5854)."/>
    <s v="Plataformas de portales de la SDG y AL actualizados"/>
    <s v="# de portales de la SDG y AL ajustados de acuerdo a la NTC 5854"/>
    <n v="21"/>
    <s v="Constante"/>
    <s v="Porcentaje de ajuste del portal de la SDG y las AL"/>
    <n v="0.21"/>
    <n v="21"/>
    <n v="21"/>
    <n v="21"/>
    <s v="Eficacia"/>
    <s v="plataformas actualizadas de los portales de la SDG y las 20 AL de acuerdo a la NTC 5854"/>
    <s v="Documento de presentación de la aplicación de los lineamientos establecidos en la NTC 5854 en la plataforma de las páginas web de la SDG y las AL"/>
    <s v="Equipo de comunicaciones Alcaldías locales"/>
    <s v="Dirección de Tecnologías e Información"/>
    <s v="Archivo digital Oficina Asesora de Comunicaciones - Carpeta compartida de Archivos One Drive "/>
    <x v="0"/>
    <n v="0.66660000000000019"/>
    <n v="1"/>
    <m/>
    <n v="1"/>
    <m/>
    <n v="21"/>
    <x v="45"/>
  </r>
  <r>
    <m/>
    <m/>
    <m/>
    <m/>
    <m/>
    <x v="3"/>
    <m/>
    <m/>
    <m/>
    <m/>
    <m/>
    <m/>
    <m/>
    <m/>
    <n v="1"/>
    <m/>
    <m/>
    <m/>
    <m/>
    <m/>
    <m/>
    <s v="Antonio Nariño"/>
    <m/>
    <m/>
    <x v="0"/>
    <n v="0.66659999999999997"/>
    <m/>
    <m/>
    <m/>
    <m/>
    <m/>
    <x v="0"/>
  </r>
  <r>
    <m/>
    <m/>
    <m/>
    <m/>
    <m/>
    <x v="3"/>
    <m/>
    <m/>
    <m/>
    <m/>
    <m/>
    <m/>
    <m/>
    <m/>
    <n v="1"/>
    <m/>
    <m/>
    <m/>
    <m/>
    <m/>
    <m/>
    <s v="Barrios Unidos"/>
    <m/>
    <m/>
    <x v="0"/>
    <n v="0.66659999999999997"/>
    <m/>
    <m/>
    <m/>
    <m/>
    <m/>
    <x v="0"/>
  </r>
  <r>
    <m/>
    <m/>
    <m/>
    <m/>
    <m/>
    <x v="3"/>
    <m/>
    <m/>
    <m/>
    <m/>
    <m/>
    <m/>
    <m/>
    <m/>
    <n v="1"/>
    <m/>
    <m/>
    <m/>
    <m/>
    <m/>
    <m/>
    <s v="Bosa"/>
    <m/>
    <m/>
    <x v="0"/>
    <n v="0.66659999999999997"/>
    <m/>
    <m/>
    <m/>
    <m/>
    <m/>
    <x v="0"/>
  </r>
  <r>
    <m/>
    <m/>
    <m/>
    <m/>
    <m/>
    <x v="3"/>
    <m/>
    <m/>
    <m/>
    <m/>
    <m/>
    <m/>
    <m/>
    <m/>
    <n v="1"/>
    <m/>
    <m/>
    <m/>
    <m/>
    <m/>
    <m/>
    <s v="Chapinero"/>
    <m/>
    <m/>
    <x v="0"/>
    <n v="0.66659999999999997"/>
    <m/>
    <m/>
    <m/>
    <m/>
    <m/>
    <x v="0"/>
  </r>
  <r>
    <m/>
    <m/>
    <m/>
    <m/>
    <m/>
    <x v="3"/>
    <m/>
    <m/>
    <m/>
    <m/>
    <m/>
    <m/>
    <m/>
    <m/>
    <n v="1"/>
    <m/>
    <m/>
    <m/>
    <m/>
    <m/>
    <m/>
    <s v="Ciudad Bolívar"/>
    <m/>
    <m/>
    <x v="0"/>
    <n v="0.66659999999999997"/>
    <m/>
    <m/>
    <m/>
    <m/>
    <m/>
    <x v="0"/>
  </r>
  <r>
    <m/>
    <m/>
    <m/>
    <m/>
    <m/>
    <x v="3"/>
    <m/>
    <m/>
    <m/>
    <m/>
    <m/>
    <m/>
    <m/>
    <m/>
    <n v="1"/>
    <m/>
    <m/>
    <m/>
    <m/>
    <m/>
    <m/>
    <s v="Engativá"/>
    <m/>
    <m/>
    <x v="0"/>
    <n v="0.66659999999999997"/>
    <m/>
    <m/>
    <m/>
    <m/>
    <m/>
    <x v="0"/>
  </r>
  <r>
    <m/>
    <m/>
    <m/>
    <m/>
    <m/>
    <x v="3"/>
    <m/>
    <m/>
    <m/>
    <m/>
    <m/>
    <m/>
    <m/>
    <m/>
    <n v="1"/>
    <m/>
    <m/>
    <m/>
    <m/>
    <m/>
    <m/>
    <s v="Fontibón"/>
    <m/>
    <m/>
    <x v="0"/>
    <n v="0.66659999999999997"/>
    <m/>
    <m/>
    <m/>
    <m/>
    <m/>
    <x v="0"/>
  </r>
  <r>
    <m/>
    <m/>
    <m/>
    <m/>
    <m/>
    <x v="3"/>
    <m/>
    <m/>
    <m/>
    <m/>
    <m/>
    <m/>
    <m/>
    <m/>
    <n v="1"/>
    <m/>
    <m/>
    <m/>
    <m/>
    <m/>
    <m/>
    <s v="Kennedy"/>
    <m/>
    <m/>
    <x v="0"/>
    <n v="0.66659999999999997"/>
    <m/>
    <m/>
    <m/>
    <m/>
    <m/>
    <x v="0"/>
  </r>
  <r>
    <m/>
    <m/>
    <m/>
    <m/>
    <m/>
    <x v="3"/>
    <m/>
    <m/>
    <m/>
    <m/>
    <m/>
    <m/>
    <m/>
    <m/>
    <n v="1"/>
    <m/>
    <m/>
    <m/>
    <m/>
    <m/>
    <m/>
    <s v="La Candelaria"/>
    <m/>
    <m/>
    <x v="0"/>
    <n v="0.66659999999999997"/>
    <m/>
    <m/>
    <m/>
    <m/>
    <m/>
    <x v="0"/>
  </r>
  <r>
    <m/>
    <m/>
    <m/>
    <m/>
    <m/>
    <x v="3"/>
    <m/>
    <m/>
    <m/>
    <m/>
    <m/>
    <m/>
    <m/>
    <m/>
    <n v="1"/>
    <m/>
    <m/>
    <m/>
    <m/>
    <m/>
    <m/>
    <s v="Los Mártires"/>
    <m/>
    <m/>
    <x v="0"/>
    <n v="0.66659999999999997"/>
    <m/>
    <m/>
    <m/>
    <m/>
    <m/>
    <x v="0"/>
  </r>
  <r>
    <m/>
    <m/>
    <m/>
    <m/>
    <m/>
    <x v="3"/>
    <m/>
    <m/>
    <m/>
    <m/>
    <m/>
    <m/>
    <m/>
    <m/>
    <n v="1"/>
    <m/>
    <m/>
    <m/>
    <m/>
    <m/>
    <m/>
    <s v="Puente Aranda"/>
    <m/>
    <m/>
    <x v="0"/>
    <n v="0.66659999999999997"/>
    <m/>
    <m/>
    <m/>
    <m/>
    <m/>
    <x v="0"/>
  </r>
  <r>
    <m/>
    <m/>
    <m/>
    <m/>
    <m/>
    <x v="3"/>
    <m/>
    <m/>
    <m/>
    <m/>
    <m/>
    <m/>
    <m/>
    <m/>
    <n v="1"/>
    <m/>
    <m/>
    <m/>
    <m/>
    <m/>
    <m/>
    <s v="Rafael Uribe Uribe"/>
    <m/>
    <m/>
    <x v="0"/>
    <n v="0.66659999999999997"/>
    <m/>
    <m/>
    <m/>
    <m/>
    <m/>
    <x v="0"/>
  </r>
  <r>
    <m/>
    <m/>
    <m/>
    <m/>
    <m/>
    <x v="3"/>
    <m/>
    <m/>
    <m/>
    <m/>
    <m/>
    <m/>
    <m/>
    <m/>
    <n v="1"/>
    <m/>
    <m/>
    <m/>
    <m/>
    <m/>
    <m/>
    <s v="San Cristóbal"/>
    <m/>
    <m/>
    <x v="0"/>
    <n v="0.66659999999999997"/>
    <m/>
    <m/>
    <m/>
    <m/>
    <m/>
    <x v="0"/>
  </r>
  <r>
    <m/>
    <m/>
    <m/>
    <m/>
    <m/>
    <x v="3"/>
    <m/>
    <m/>
    <m/>
    <m/>
    <m/>
    <m/>
    <m/>
    <m/>
    <n v="1"/>
    <m/>
    <m/>
    <m/>
    <m/>
    <m/>
    <m/>
    <s v="Santafe"/>
    <m/>
    <m/>
    <x v="0"/>
    <n v="0.66659999999999997"/>
    <m/>
    <m/>
    <m/>
    <m/>
    <m/>
    <x v="0"/>
  </r>
  <r>
    <m/>
    <m/>
    <m/>
    <m/>
    <m/>
    <x v="3"/>
    <m/>
    <m/>
    <m/>
    <m/>
    <m/>
    <m/>
    <m/>
    <m/>
    <n v="1"/>
    <m/>
    <m/>
    <m/>
    <m/>
    <m/>
    <m/>
    <s v="Suba"/>
    <m/>
    <m/>
    <x v="0"/>
    <n v="0.66659999999999997"/>
    <m/>
    <m/>
    <m/>
    <m/>
    <m/>
    <x v="0"/>
  </r>
  <r>
    <m/>
    <m/>
    <m/>
    <m/>
    <m/>
    <x v="3"/>
    <m/>
    <m/>
    <m/>
    <m/>
    <m/>
    <m/>
    <m/>
    <m/>
    <n v="1"/>
    <m/>
    <m/>
    <m/>
    <m/>
    <m/>
    <m/>
    <s v="Sumapaz"/>
    <m/>
    <m/>
    <x v="0"/>
    <n v="0.66659999999999997"/>
    <m/>
    <m/>
    <m/>
    <m/>
    <m/>
    <x v="0"/>
  </r>
  <r>
    <m/>
    <m/>
    <m/>
    <m/>
    <m/>
    <x v="3"/>
    <m/>
    <m/>
    <m/>
    <m/>
    <m/>
    <m/>
    <m/>
    <m/>
    <n v="1"/>
    <m/>
    <m/>
    <m/>
    <m/>
    <m/>
    <m/>
    <s v="Teusaquillo"/>
    <m/>
    <m/>
    <x v="0"/>
    <n v="0.66659999999999997"/>
    <m/>
    <m/>
    <m/>
    <m/>
    <m/>
    <x v="0"/>
  </r>
  <r>
    <m/>
    <m/>
    <m/>
    <m/>
    <m/>
    <x v="3"/>
    <m/>
    <m/>
    <m/>
    <m/>
    <m/>
    <m/>
    <m/>
    <m/>
    <n v="1"/>
    <m/>
    <m/>
    <m/>
    <m/>
    <m/>
    <m/>
    <s v="Tunjuelito"/>
    <m/>
    <m/>
    <x v="0"/>
    <n v="0.66659999999999997"/>
    <m/>
    <m/>
    <m/>
    <m/>
    <m/>
    <x v="0"/>
  </r>
  <r>
    <m/>
    <m/>
    <m/>
    <m/>
    <m/>
    <x v="3"/>
    <m/>
    <m/>
    <m/>
    <m/>
    <m/>
    <m/>
    <m/>
    <m/>
    <n v="1"/>
    <m/>
    <m/>
    <m/>
    <m/>
    <m/>
    <m/>
    <s v="Usaquén"/>
    <m/>
    <m/>
    <x v="0"/>
    <n v="0.66659999999999997"/>
    <m/>
    <m/>
    <m/>
    <m/>
    <m/>
    <x v="0"/>
  </r>
  <r>
    <m/>
    <m/>
    <m/>
    <m/>
    <m/>
    <x v="3"/>
    <m/>
    <m/>
    <m/>
    <m/>
    <m/>
    <m/>
    <m/>
    <m/>
    <n v="1"/>
    <m/>
    <m/>
    <m/>
    <m/>
    <m/>
    <m/>
    <s v="Usme"/>
    <m/>
    <m/>
    <x v="0"/>
    <n v="0.66659999999999997"/>
    <m/>
    <m/>
    <m/>
    <m/>
    <m/>
    <x v="0"/>
  </r>
  <r>
    <m/>
    <m/>
    <m/>
    <m/>
    <m/>
    <x v="3"/>
    <m/>
    <m/>
    <m/>
    <m/>
    <m/>
    <m/>
    <m/>
    <m/>
    <n v="1"/>
    <m/>
    <m/>
    <m/>
    <m/>
    <m/>
    <m/>
    <s v="Nivel Central"/>
    <m/>
    <m/>
    <x v="0"/>
    <n v="0.66659999999999997"/>
    <m/>
    <m/>
    <m/>
    <m/>
    <m/>
    <x v="0"/>
  </r>
  <r>
    <n v="5"/>
    <s v="Brindar atención oportuna y de calidad a los diferentes sectores poblacionales, generando relaciones de confianza y respeto por la diferencia"/>
    <s v="Gestión eficiente"/>
    <s v="Gestión Corporativa Institucional"/>
    <s v="PAAC"/>
    <x v="5"/>
    <n v="55"/>
    <s v="Monitoreo del acceso a la información"/>
    <s v="Realizar doce (12) informes de los SDQS recibidos y tramitados en la entidad"/>
    <s v="Informes"/>
    <s v="# de informes de SDQS"/>
    <n v="12"/>
    <s v="Suma"/>
    <s v="Informes de gestión de SDQS"/>
    <n v="4"/>
    <n v="4"/>
    <n v="4"/>
    <n v="12"/>
    <s v="Eficacia"/>
    <s v="Informes"/>
    <s v="Resultados de los SDQS que llegan a la entidad"/>
    <s v="Subsecretaría de Gestión Institucional - Oficina Servicio a la ciudadanía"/>
    <s v="N/A"/>
    <s v="Pagina web: informes publicados"/>
    <x v="2"/>
    <n v="0"/>
    <n v="0.33333333333333331"/>
    <m/>
    <n v="0.33333333333333331"/>
    <m/>
    <n v="12"/>
    <x v="0"/>
  </r>
  <r>
    <n v="6"/>
    <s v="Fortalecer la gestión institucional aumentando las capacidades de la entidad para la planeación, seguimiento y ejecución de sus metas y recursos, y la gestión del talento humano."/>
    <s v="Fortalecimiento de competencias"/>
    <s v="Gerencia del Talento Humano"/>
    <s v="PAAC"/>
    <x v="6"/>
    <n v="61"/>
    <s v="Implementación"/>
    <s v="Establecer y ejecutar el 100% de las actividades a realizar para la apropiación e implementación del Código de Integridad en la vigencia."/>
    <s v="Actividades para apropiacon del codigo de integridad"/>
    <s v="# de actividades ejecutadas /# de actividades programadas durante el cuatrimestre"/>
    <n v="1"/>
    <s v="Constante"/>
    <s v="Actividades"/>
    <n v="1"/>
    <n v="1"/>
    <n v="1"/>
    <n v="1"/>
    <s v="Eficacia"/>
    <s v="Cronograma de actividades, acta socialización de actividades a Gestores y evidencias de ejecución "/>
    <s v="Código de integridad de la entidad"/>
    <s v="Dirección de Gestión del Talento Humano"/>
    <s v="Todas la Dependencias"/>
    <s v="Achivio de gestión de la DGTH"/>
    <x v="1"/>
    <n v="1"/>
    <n v="1"/>
    <m/>
    <n v="1"/>
    <m/>
    <n v="1"/>
    <x v="1"/>
  </r>
  <r>
    <n v="6"/>
    <s v="Fortalecer la gestión institucional aumentando las capacidades de la entidad para la planeación, seguimiento y ejecución de sus metas y recursos, y la gestión del talento humano."/>
    <s v="Fortalecimiento de competencias"/>
    <s v="Gerencia del Talento Humano"/>
    <s v="PAAC"/>
    <x v="6"/>
    <n v="61"/>
    <s v="Implementación"/>
    <s v="Realizar mínimo dos (2) reuniones con los gestores de integridad con el objetivo de establecer las actividades y responsabilidades en relación al Código de integridad."/>
    <s v="reuniones programadas con gestores de integridad"/>
    <s v="# de reuniones realizadas/# de reuniones programadas"/>
    <m/>
    <s v="Suma"/>
    <s v="Reuniones "/>
    <n v="1"/>
    <m/>
    <n v="1"/>
    <n v="2"/>
    <s v="Eficacia"/>
    <s v="Presentaciones, listados asistencia, evidencias de reunión."/>
    <s v="Actas de reunión "/>
    <s v="Dirección de Gestión del Talento Humano"/>
    <s v="N/A"/>
    <s v="Achivio de gestión de la DGTH"/>
    <x v="5"/>
    <n v="1"/>
    <m/>
    <m/>
    <n v="0.5"/>
    <m/>
    <n v="2"/>
    <x v="23"/>
  </r>
  <r>
    <n v="6"/>
    <s v="Fortalecer la gestión institucional aumentando las capacidades de la entidad para la planeación, seguimiento y ejecución de sus metas y recursos, y la gestión del talento humano."/>
    <s v="Transformación Cultural"/>
    <s v="Gerencia del Talento Humano"/>
    <s v="PAAC"/>
    <x v="6"/>
    <n v="61"/>
    <s v="Diagnóstico"/>
    <s v="Elaborar un instrumento para medir nivel de apropiación en los servidores públicos y contratistas de la entidad, del Código de Integridad"/>
    <s v="Un instrumento elaborado e implementado"/>
    <s v="# de instrumentos de medicion de apropiacion del codigo de integridad implementados"/>
    <n v="1"/>
    <s v="Suma"/>
    <s v="instrumento de mediciópn"/>
    <m/>
    <n v="1"/>
    <m/>
    <n v="1"/>
    <s v="Eficacia"/>
    <s v="Encuesta - instrumento elaborado e implementado"/>
    <s v="Encuesta - instrumento elaborado e implementado"/>
    <s v="Dirección de Gestión del Talento Humano"/>
    <s v="N/A"/>
    <s v="Archivo de gestión de la dirección de gestión del talento humano"/>
    <x v="0"/>
    <m/>
    <n v="1"/>
    <m/>
    <m/>
    <m/>
    <n v="1"/>
    <x v="0"/>
  </r>
  <r>
    <n v="6"/>
    <s v="Fortalecer la gestión institucional aumentando las capacidades de la entidad para la planeación, seguimiento y ejecución de sus metas y recursos, y la gestión del talento humano."/>
    <s v="Transformación Cultural"/>
    <s v="Gerencia del Talento Humano"/>
    <s v="PAAC"/>
    <x v="6"/>
    <n v="61"/>
    <s v="Diagnóstico"/>
    <s v="Elaborar un documento diagnóstico, con los resultados del análisis de la información obtenidos de la aplicación del instrumento, para medir nivel de apropiación del Código de Integridad."/>
    <s v="Un diagnóstico elaborado"/>
    <s v="# de diagnósticos realizados"/>
    <n v="1"/>
    <s v="Suma"/>
    <s v="diagnóstico"/>
    <m/>
    <m/>
    <n v="1"/>
    <n v="1"/>
    <s v="Eficacia"/>
    <s v="Documento diagnóstico"/>
    <s v="Encuesta - instrumento elaborado e implementado"/>
    <s v="Dirección de Gestión del Talento Humano"/>
    <s v="N/A"/>
    <s v="Archivo de gestión de la dirección de gestión del talento humano"/>
    <x v="0"/>
    <m/>
    <m/>
    <m/>
    <n v="1"/>
    <m/>
    <n v="1"/>
    <x v="0"/>
  </r>
  <r>
    <n v="6"/>
    <s v="Fortalecer la gestión institucional aumentando las capacidades de la entidad para la planeación, seguimiento y ejecución de sus metas y recursos, y la gestión del talento humano."/>
    <s v="Fortalecimiento de competencias"/>
    <s v="Gerencia del Talento Humano"/>
    <s v="PAAC"/>
    <x v="6"/>
    <n v="61"/>
    <s v="Seguimiento y Evaluación"/>
    <s v="Realizar mínimo dos (2) capacitaciones a los gestores de integridad, dando cumplimiento al Art 10 del Decreto 118 del 2018."/>
    <s v="Capacitaciones a los gestores de integridad"/>
    <s v="# de Capacitaciones realizadas a los gestores de integridad"/>
    <m/>
    <s v="Suma"/>
    <s v="capacitaciones"/>
    <n v="1"/>
    <m/>
    <n v="1"/>
    <n v="2"/>
    <s v="Eficacia"/>
    <s v="Presentaciones, listados asistencia, evidencias de reunión."/>
    <s v="Programación de las actividades y evidencias de su ejecución"/>
    <s v="Dirección de Gestión del Talento Humano"/>
    <s v="N/A"/>
    <s v="Archivo de gestión de la dirección de gestión del talento humano"/>
    <x v="5"/>
    <n v="0.5"/>
    <m/>
    <m/>
    <n v="0.5"/>
    <m/>
    <n v="2"/>
    <x v="15"/>
  </r>
  <r>
    <n v="6"/>
    <s v="Fortalecer la gestión institucional aumentando las capacidades de la entidad para la planeación, seguimiento y ejecución de sus metas y recursos, y la gestión del talento humano."/>
    <s v="Transformación Cultural"/>
    <s v="Gerencia del Talento Humano"/>
    <s v="PAAC"/>
    <x v="6"/>
    <n v="61"/>
    <s v="Seguimiento y Evaluación"/>
    <s v="Elaborar informe final sobre los resultados obtenidos en la implementación del Código de Integridad."/>
    <s v="Un informe elaborado"/>
    <s v="informe final sobre los resultados obtenidos en la implementación del Código de Integridad."/>
    <m/>
    <s v="Suma"/>
    <s v="Informe final"/>
    <m/>
    <m/>
    <n v="1"/>
    <n v="1"/>
    <s v="Eficacia"/>
    <s v="Documento Informe implementación del Código de Integridad."/>
    <s v="Actividades realizadas en el tema de código de integridad"/>
    <s v="Dirección de Gestión del Talento Humano"/>
    <s v="N/A"/>
    <s v="Archivo de gestión de la dirección de gestión del talento humano"/>
    <x v="0"/>
    <m/>
    <m/>
    <m/>
    <n v="1"/>
    <m/>
    <n v="1"/>
    <x v="0"/>
  </r>
  <r>
    <n v="1"/>
    <s v="Fomentar la gestión del conocimiento y la innovación para agilizar la comunicación con el ciudadano, la prestación de trámites y servicios, y garantizar la toma de decisiones con base en evidencia."/>
    <s v="Fortalecimiento de competencias"/>
    <s v="Planeación Institucional"/>
    <s v="PAAC"/>
    <x v="7"/>
    <n v="62"/>
    <s v="Gestión Conflictos de Interés"/>
    <s v="Realizar una (1) jornada de sensibilización en temas de gestión de conflictos de interés"/>
    <s v="jornada de sensibilización de gestión de conflictos de interés"/>
    <s v="# de jornadas de sensibilización de gestión de conflictos de interés"/>
    <n v="0"/>
    <s v="Suma"/>
    <s v="jornada de sensibilización de gestión de conflictos de interés"/>
    <m/>
    <n v="1"/>
    <m/>
    <n v="1"/>
    <s v="Eficacia"/>
    <s v="registro de capacitación y presentación"/>
    <s v="Lineamientos del DAFP"/>
    <s v="Dirección de Gestión del Talento Humano"/>
    <s v="Equipo técnico "/>
    <s v="Registro de capacitación"/>
    <x v="0"/>
    <m/>
    <n v="1"/>
    <m/>
    <m/>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Realizar dos (2) seguimientos a los conflictos de intereses generados en la entidad"/>
    <s v="seguimientos a los conflictos de intereses"/>
    <s v="# de seguimientos realizados"/>
    <n v="0"/>
    <s v="Constante"/>
    <s v="seguimientos a los conflictos de intereses"/>
    <m/>
    <n v="1"/>
    <n v="1"/>
    <n v="2"/>
    <s v="Eficacia"/>
    <s v="informes de seguimiento"/>
    <s v="información entregada por las dependencias"/>
    <s v="Dirección de Gestión del Talento Humano"/>
    <s v="Equipo técnico "/>
    <s v="pagina web (informes de seguimiento publicados)"/>
    <x v="0"/>
    <m/>
    <n v="0.5"/>
    <m/>
    <n v="0.5"/>
    <m/>
    <n v="2"/>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Identificar un (1) riesgo y los controles frente a conflictos de intereses en el mapa de riesgos de corrupción de la entidad"/>
    <s v="Riesgo de conflictos de interés"/>
    <s v="# de riesgos de conflicto de interés identificados"/>
    <n v="0"/>
    <s v="Suma"/>
    <s v="riesgo de conflicto de interés"/>
    <m/>
    <n v="1"/>
    <m/>
    <n v="1"/>
    <s v="Eficacia"/>
    <s v="nueva versión de la matriz de riesgos de corrupción con el riesgo de conflicto de interés "/>
    <s v="Información entregada por las dependencias"/>
    <s v="Dirección de Gestión del Talento Humano"/>
    <s v="Equipo técnico "/>
    <s v="Pagina web (matriz de riesgos de corrupción publicada)"/>
    <x v="0"/>
    <m/>
    <n v="1"/>
    <m/>
    <m/>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Establecer una (1) dependencia para que servidores, contratistas, supervisores, coordinadores o jefes inmediatos tengan asesoría legal o técnica para la declaración de conflictos de intereses o decisión de impedimentos, recusaciones, inhabilidades o incompatibilidades."/>
    <s v="Dependencia encargada de asesoría legal y técnica"/>
    <s v="# de dependencias"/>
    <n v="0"/>
    <s v="Suma"/>
    <s v="dependencia establecida"/>
    <m/>
    <n v="1"/>
    <m/>
    <n v="1"/>
    <s v="Eficacia"/>
    <s v="acto administrativo de delegación de la responsabilidad"/>
    <s v="Lineamientos del DAFP"/>
    <s v="Dirección de Gestión del Talento Humano"/>
    <s v="Equipo técnico "/>
    <s v="Acto administrativo"/>
    <x v="0"/>
    <m/>
    <n v="1"/>
    <m/>
    <m/>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Establecer un (1) canal de comunicación interna (correo, buzón, intranet) para recibir declaraciones de impedimentos o recusaciones de impedimentos. "/>
    <s v="Canal de comunicación para la gestión de conflictos de interés"/>
    <s v="# de canales implementados"/>
    <n v="0"/>
    <s v="Suma"/>
    <s v="canal de comunicación implementado"/>
    <m/>
    <n v="1"/>
    <m/>
    <n v="1"/>
    <s v="Eficacia"/>
    <s v="canal de comunicación en funcionamiento"/>
    <s v="Lineamientos del DAFP"/>
    <s v="Dirección de Gestión del Talento Humano"/>
    <s v="Equipo técnico "/>
    <s v="Acto administrativo"/>
    <x v="0"/>
    <m/>
    <n v="1"/>
    <m/>
    <m/>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Actualizar el manual de contratación de la entidad con las orientaciones para que los contratistas realicen su declaración de conflictos de intereses"/>
    <s v="Manual de contratación actualizado"/>
    <s v="# de manuales de contratación actualizado"/>
    <n v="0"/>
    <s v="Suma"/>
    <s v="Manual de contratación"/>
    <m/>
    <m/>
    <n v="1"/>
    <n v="1"/>
    <s v="Eficacia"/>
    <s v="Manual de contratación publicado nueva versión"/>
    <s v="Lineamientos del DAFP"/>
    <s v="Dirección de Gestión del Talento Humano"/>
    <s v="Equipo técnico _x000a_Dirección de Contratación"/>
    <s v="Intranet (publicación de la nueva versión del manual de contratación)"/>
    <x v="0"/>
    <m/>
    <m/>
    <m/>
    <n v="1"/>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Establecer un  (1) documento interno para el manejo y declaración de conflictos de intereses de conformidad con el artículo 12 de la Ley 1437 de 2011."/>
    <s v="Documento con los lineamientos del manejo y declaración de conflictos de interés"/>
    <s v="# de documentos adoptados"/>
    <n v="0"/>
    <s v="Suma"/>
    <s v="Documento adoptado"/>
    <m/>
    <n v="1"/>
    <m/>
    <n v="1"/>
    <s v="Eficacia"/>
    <s v="Documento adoptado desde el SIG"/>
    <s v="Lineamientos del DAFP"/>
    <s v="Dirección de Gestión del Talento Humano"/>
    <s v="Equipo técnico _x000a_Dirección de Contratación"/>
    <s v="Intranet (publicación del documento)"/>
    <x v="0"/>
    <m/>
    <n v="1"/>
    <m/>
    <m/>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Capacitar al 80% (gerentes públicos y funcionarios) sobre el trámite de los impedimentos y recusaciones de acuerdo al artículo 12 de la Ley 1437 de 2011"/>
    <s v="gerentes públicos y funcionarios capacitados"/>
    <s v="(Sumatoria de gerentes públicos y funcionarios que participaron en la capacitación / funcionarios de la entidad vinculados)*100%"/>
    <n v="0"/>
    <s v="Creciente"/>
    <s v="Gerentes públicos y funcionarios"/>
    <m/>
    <m/>
    <n v="0.8"/>
    <n v="0.8"/>
    <s v="Eficacia"/>
    <s v="Listado de asistencia_x000a_Certificados de asistencia"/>
    <s v="Lineamientos del DAFP"/>
    <s v="Dirección de Gestión del Talento Humano"/>
    <s v="Equipo técnico _x000a_Dirección de Contratación"/>
    <s v="Listado de asistencia_x000a_Certificados de asistencia"/>
    <x v="0"/>
    <m/>
    <m/>
    <m/>
    <n v="1"/>
    <m/>
    <n v="0.8"/>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Capacitar al 50% y contratistas sobre el trámite de los impedimentos y recusaciones de acuerdo al artículo 12 de la Ley 1437 de 2011"/>
    <s v="contratistas capacitados"/>
    <s v="(Contratistas NC que participaron en la capacitación / total de contratistas de la entidad vinculados)*100%"/>
    <n v="0"/>
    <s v="Creciente"/>
    <s v="Contratistas"/>
    <m/>
    <m/>
    <n v="0.5"/>
    <n v="0.5"/>
    <s v="Eficacia"/>
    <s v="Listado de asistencia_x000a_Certificados de asistencia"/>
    <s v="Lineamientos del DAFP"/>
    <s v="Dirección de Gestión del Talento Humano"/>
    <s v="Equipo técnico _x000a_Dirección de Contratación"/>
    <s v="Listado de asistencia_x000a_Certificados de asistencia"/>
    <x v="0"/>
    <m/>
    <m/>
    <m/>
    <n v="1"/>
    <m/>
    <n v="0.5"/>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Lograr que el 100% de los servidores públicos de la entidad obligados por la Ley 2013 de 2019 publiquen la declaración de bienes, rentas y conflicto de intereses. "/>
    <s v="gerentes públicos y contratistas con información publicada"/>
    <s v="(Sumatoria de gerentes públicos y contratistas que publicaron la información / sumatoria de gerentes públicos y contratistas vinculados a la entidad)*100%"/>
    <s v="100% contratistas _x000a_92% de gerentes públicos"/>
    <s v="Constante"/>
    <s v="gerentes públicos y contratistas con información publicada"/>
    <m/>
    <m/>
    <n v="1"/>
    <n v="1"/>
    <s v="Eficacia"/>
    <s v="Contratistas: Reporte de los contratos con registro de SECOP_x000a_Gerentes públicos: link actualizado de la pagina web de la entidad"/>
    <m/>
    <s v="Dirección de Gestión del Talento Humano"/>
    <s v="Equipo técnico _x000a_Dirección de Contratación"/>
    <s v="Página web (publicación de la información)"/>
    <x v="0"/>
    <m/>
    <m/>
    <m/>
    <n v="1"/>
    <m/>
    <n v="1"/>
    <x v="0"/>
  </r>
  <r>
    <n v="1"/>
    <s v="Fomentar la gestión del conocimiento y la innovación para agilizar la comunicación con el ciudadano, la prestación de trámites y servicios, y garantizar la toma de decisiones con base en evidencia."/>
    <s v="Gestión eficiente"/>
    <s v="Planeación Institucional"/>
    <s v="PAAC"/>
    <x v="7"/>
    <n v="62"/>
    <s v="Gestión Conflictos de Interés"/>
    <s v="Realizar un (1) seguimiento a la publicación de la declaración de bienes, rentas y conflictos de intereses de los servidores públicos, incluyendo contratistas."/>
    <s v="seguimientos a la publicación de la declaración de bienes, rentas y conflictos de intereses"/>
    <s v="# de seguimientos a la publicación de la documentación"/>
    <n v="0"/>
    <s v="Suma"/>
    <s v="seguimiento"/>
    <m/>
    <n v="1"/>
    <m/>
    <n v="1"/>
    <s v="Eficacia"/>
    <s v="informes de seguimiento"/>
    <s v="SECOP y pagina web de la entidad"/>
    <s v="Oficina de Control Interno"/>
    <s v="N/A"/>
    <s v="Informe de seguimiento "/>
    <x v="0"/>
    <m/>
    <n v="1"/>
    <m/>
    <m/>
    <m/>
    <n v="1"/>
    <x v="0"/>
  </r>
  <r>
    <n v="6"/>
    <s v="Fortalecer la gestión institucional aumentando las capacidades de la entidad para la planeación, seguimiento y ejecución de sus metas y recursos, y la gestión del talento humano."/>
    <s v="Gestión eficiente"/>
    <s v="Gestión Jurídica"/>
    <s v="PAAC"/>
    <x v="7"/>
    <n v="63"/>
    <s v="Información adicional de la SDG"/>
    <s v="Presentar y publicar en la página web de la entidad de manera trimestral informe de los medios de control  vigente (nulidades, nulidades de restablecimiento de derecho, reparaciones directas, acciones de tutela, acciones de cumplimiento, "/>
    <s v="Número de Informes realizados"/>
    <s v="Informes de corte trimestral o semestral de acuerdo a definición alcance"/>
    <n v="2"/>
    <s v="Suma"/>
    <s v="Informes entregados para publicación"/>
    <n v="1"/>
    <n v="1"/>
    <n v="2"/>
    <n v="4"/>
    <s v="Efiencia "/>
    <s v="Informes para publicación en la página web de la entidad"/>
    <s v="1. SIPROJ_x000a_2. Información de medios de control del Grupo Interno de Representación Judicial"/>
    <s v="Dirección Jurídica"/>
    <s v="N/A"/>
    <s v="1. Depósito de Información de Medios de control en OneDrive_x000a_2. Informes publicados en sitio web"/>
    <x v="4"/>
    <n v="1"/>
    <n v="0.25"/>
    <m/>
    <n v="0.5"/>
    <m/>
    <n v="4"/>
    <x v="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11" firstHeaderRow="0" firstDataRow="1" firstDataCol="1"/>
  <pivotFields count="32">
    <pivotField showAll="0"/>
    <pivotField showAll="0"/>
    <pivotField showAll="0"/>
    <pivotField showAll="0"/>
    <pivotField showAll="0"/>
    <pivotField axis="axisRow" showAll="0">
      <items count="9">
        <item x="0"/>
        <item x="1"/>
        <item x="2"/>
        <item x="4"/>
        <item x="5"/>
        <item x="6"/>
        <item x="7"/>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7">
        <item x="4"/>
        <item x="3"/>
        <item x="2"/>
        <item x="5"/>
        <item x="1"/>
        <item x="0"/>
        <item t="default"/>
      </items>
    </pivotField>
    <pivotField dataField="1" showAll="0"/>
    <pivotField showAll="0"/>
    <pivotField showAll="0"/>
    <pivotField showAll="0"/>
    <pivotField showAll="0"/>
    <pivotField showAll="0"/>
    <pivotField showAll="0">
      <items count="47">
        <item x="0"/>
        <item x="22"/>
        <item x="45"/>
        <item x="21"/>
        <item x="31"/>
        <item x="13"/>
        <item x="19"/>
        <item x="12"/>
        <item x="30"/>
        <item x="14"/>
        <item x="11"/>
        <item x="20"/>
        <item x="18"/>
        <item x="16"/>
        <item x="17"/>
        <item x="43"/>
        <item x="39"/>
        <item x="25"/>
        <item x="40"/>
        <item x="24"/>
        <item x="44"/>
        <item x="42"/>
        <item x="41"/>
        <item x="32"/>
        <item x="38"/>
        <item x="33"/>
        <item x="15"/>
        <item x="34"/>
        <item x="37"/>
        <item x="36"/>
        <item x="35"/>
        <item x="2"/>
        <item x="27"/>
        <item x="26"/>
        <item x="23"/>
        <item x="3"/>
        <item x="29"/>
        <item x="4"/>
        <item x="10"/>
        <item x="7"/>
        <item x="28"/>
        <item x="6"/>
        <item x="5"/>
        <item x="8"/>
        <item x="9"/>
        <item x="1"/>
        <item t="default"/>
      </items>
    </pivotField>
  </pivotFields>
  <rowFields count="1">
    <field x="5"/>
  </rowFields>
  <rowItems count="8">
    <i>
      <x/>
    </i>
    <i>
      <x v="1"/>
    </i>
    <i>
      <x v="2"/>
    </i>
    <i>
      <x v="3"/>
    </i>
    <i>
      <x v="4"/>
    </i>
    <i>
      <x v="5"/>
    </i>
    <i>
      <x v="6"/>
    </i>
    <i t="grand">
      <x/>
    </i>
  </rowItems>
  <colFields count="1">
    <field x="-2"/>
  </colFields>
  <colItems count="2">
    <i>
      <x/>
    </i>
    <i i="1">
      <x v="1"/>
    </i>
  </colItems>
  <dataFields count="2">
    <dataField name="Promedio de AVANCE ESPERADO" fld="24" subtotal="average" baseField="5" baseItem="2"/>
    <dataField name="Promedio de AVANCE OBSERVADO" fld="25" subtotal="average" baseField="5" baseItem="2"/>
  </dataFields>
  <formats count="2">
    <format dxfId="306">
      <pivotArea collapsedLevelsAreSubtotals="1" fieldPosition="0">
        <references count="1">
          <reference field="5" count="0"/>
        </references>
      </pivotArea>
    </format>
    <format dxfId="30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bosa.gov.co/noticias/al-aire-libre-la-alcaldia-local-bosa-rendira-cuentas" TargetMode="External"/><Relationship Id="rId1" Type="http://schemas.openxmlformats.org/officeDocument/2006/relationships/hyperlink" Target="http://www.antonionarino.gov.co/noticias/acompananos-la-audiencia-publica-rendicion-cuentas-la-gestion-2020"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www.bosa.gov.co/noticias/al-aire-libre-la-alcaldia-local-bosa-rendira-cuentas" TargetMode="External"/><Relationship Id="rId2" Type="http://schemas.openxmlformats.org/officeDocument/2006/relationships/hyperlink" Target="http://www.antonionarino.gov.co/noticias/acompananos-la-audiencia-publica-rendicion-cuentas-la-gestion-2020" TargetMode="External"/><Relationship Id="rId1" Type="http://schemas.openxmlformats.org/officeDocument/2006/relationships/hyperlink" Target="http://chapinero.gov.co/transparencia/planeacion/planeshttp:/www.gobiernobogota.gov.co/rendicion-de-cuentas/?q=alcaldias-localeshttp://veeduriadistrital.gov.co/content/Rendicion-Cuentas-Locales-2020" TargetMode="External"/><Relationship Id="rId5" Type="http://schemas.openxmlformats.org/officeDocument/2006/relationships/drawing" Target="../drawings/drawing10.xml"/><Relationship Id="rId4" Type="http://schemas.openxmlformats.org/officeDocument/2006/relationships/hyperlink" Target="http://www.bosa.gov.co/noticias/al-aire-libre-la-alcaldia-local-bosa-rendira-cuentas"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chapinero.gov.co/transparencia/planeacion/planeshttp:/www.gobiernobogota.gov.co/rendicion-de-cuentas/?q=alcaldias-localeshttp://veeduriadistrital.gov.co/content/Rendicion-Cuentas-Locales-2020"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http://www.antonionarino.gov.co/noticias/acompananos-la-audiencia-publica-rendicion-cuentas-la-gestion-2020" TargetMode="External"/><Relationship Id="rId1" Type="http://schemas.openxmlformats.org/officeDocument/2006/relationships/hyperlink" Target="http://chapinero.gov.co/transparencia/planeacion/planeshttp:/www.gobiernobogota.gov.co/rendicion-de-cuentas/?q=alcaldias-localeshttp://veeduriadistrital.gov.co/content/Rendicion-Cuentas-Locales-2020"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hyperlink" Target="http://www.antonionarino.gov.co/noticias/acompananos-la-audiencia-publica-rendicion-cuentas-la-gestion-2020" TargetMode="External"/><Relationship Id="rId1" Type="http://schemas.openxmlformats.org/officeDocument/2006/relationships/hyperlink" Target="http://chapinero.gov.co/transparencia/planeacion/planeshttp:/www.gobiernobogota.gov.co/rendicion-de-cuentas/?q=alcaldias-localeshttp://veeduriadistrital.gov.co/content/Rendicion-Cuentas-Locales-2020"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hyperlink" Target="http://www.antonionarino.gov.co/noticias/acompananos-la-audiencia-publica-rendicion-cuentas-la-gestion-2020" TargetMode="External"/><Relationship Id="rId1" Type="http://schemas.openxmlformats.org/officeDocument/2006/relationships/hyperlink" Target="http://chapinero.gov.co/transparencia/planeacion/planeshttp:/www.gobiernobogota.gov.co/rendicion-de-cuentas/?q=alcaldias-localeshttp://veeduriadistrital.gov.co/content/Rendicion-Cuentas-Locales-2020"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2.bin"/><Relationship Id="rId1" Type="http://schemas.openxmlformats.org/officeDocument/2006/relationships/hyperlink" Target="http://www.sancristobal.gov.co/sites/sancristobal.gov.co/files/archivos-adjuntos/informe_rdc_san_cristobal_2020.pdf"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hyperlink" Target="http://fontibon.gov.co/" TargetMode="External"/><Relationship Id="rId13" Type="http://schemas.openxmlformats.org/officeDocument/2006/relationships/hyperlink" Target="http://rafaeluribe.gov.co/" TargetMode="External"/><Relationship Id="rId18" Type="http://schemas.openxmlformats.org/officeDocument/2006/relationships/hyperlink" Target="http://teusaquillo.gov.co/" TargetMode="External"/><Relationship Id="rId3" Type="http://schemas.openxmlformats.org/officeDocument/2006/relationships/hyperlink" Target="http://barriosunidos.gov.co/" TargetMode="External"/><Relationship Id="rId21" Type="http://schemas.openxmlformats.org/officeDocument/2006/relationships/hyperlink" Target="http://usme.gov.co/" TargetMode="External"/><Relationship Id="rId7" Type="http://schemas.openxmlformats.org/officeDocument/2006/relationships/hyperlink" Target="http://engativa.gov.co/" TargetMode="External"/><Relationship Id="rId12" Type="http://schemas.openxmlformats.org/officeDocument/2006/relationships/hyperlink" Target="http://puentearanda.gov.co/" TargetMode="External"/><Relationship Id="rId17" Type="http://schemas.openxmlformats.org/officeDocument/2006/relationships/hyperlink" Target="http://sumapaz.gov.co/" TargetMode="External"/><Relationship Id="rId2" Type="http://schemas.openxmlformats.org/officeDocument/2006/relationships/hyperlink" Target="http://antonionarino.gov.co/" TargetMode="External"/><Relationship Id="rId16" Type="http://schemas.openxmlformats.org/officeDocument/2006/relationships/hyperlink" Target="http://suba.gov.co/" TargetMode="External"/><Relationship Id="rId20" Type="http://schemas.openxmlformats.org/officeDocument/2006/relationships/hyperlink" Target="http://usaquen.gov.co/" TargetMode="External"/><Relationship Id="rId1" Type="http://schemas.openxmlformats.org/officeDocument/2006/relationships/hyperlink" Target="http://gobiernobogota.gov.co/" TargetMode="External"/><Relationship Id="rId6" Type="http://schemas.openxmlformats.org/officeDocument/2006/relationships/hyperlink" Target="http://ciudadbolivar.gov.co/" TargetMode="External"/><Relationship Id="rId11" Type="http://schemas.openxmlformats.org/officeDocument/2006/relationships/hyperlink" Target="http://martires.gov.co/" TargetMode="External"/><Relationship Id="rId5" Type="http://schemas.openxmlformats.org/officeDocument/2006/relationships/hyperlink" Target="http://chapinero.gov.co/" TargetMode="External"/><Relationship Id="rId15" Type="http://schemas.openxmlformats.org/officeDocument/2006/relationships/hyperlink" Target="http://santafe.gov.co/" TargetMode="External"/><Relationship Id="rId23" Type="http://schemas.openxmlformats.org/officeDocument/2006/relationships/drawing" Target="../drawings/drawing4.xml"/><Relationship Id="rId10" Type="http://schemas.openxmlformats.org/officeDocument/2006/relationships/hyperlink" Target="http://lacandelaria.gov.co/" TargetMode="External"/><Relationship Id="rId19" Type="http://schemas.openxmlformats.org/officeDocument/2006/relationships/hyperlink" Target="http://tunjuelito.gov.co/" TargetMode="External"/><Relationship Id="rId4" Type="http://schemas.openxmlformats.org/officeDocument/2006/relationships/hyperlink" Target="http://bosa.gov.co/" TargetMode="External"/><Relationship Id="rId9" Type="http://schemas.openxmlformats.org/officeDocument/2006/relationships/hyperlink" Target="http://kennedy.gov.co/" TargetMode="External"/><Relationship Id="rId14" Type="http://schemas.openxmlformats.org/officeDocument/2006/relationships/hyperlink" Target="http://sancristobal.gov.co/" TargetMode="External"/><Relationship Id="rId22"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www.antonionarino.gov.co/noticias/acompananos-la-audiencia-publica-rendicion-cuentas-la-gestion-2020"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www.antonionarino.gov.co/noticias/acompananos-la-audiencia-publica-rendicion-cuentas-la-gestion-20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B2:K68"/>
  <sheetViews>
    <sheetView showGridLines="0" tabSelected="1" topLeftCell="B1" workbookViewId="0">
      <selection activeCell="J11" sqref="J11"/>
    </sheetView>
  </sheetViews>
  <sheetFormatPr baseColWidth="10" defaultRowHeight="15" x14ac:dyDescent="0.25"/>
  <cols>
    <col min="3" max="3" width="29.42578125" customWidth="1"/>
    <col min="4" max="4" width="15.42578125" customWidth="1"/>
    <col min="5" max="5" width="16.28515625" customWidth="1"/>
    <col min="6" max="9" width="15.42578125" customWidth="1"/>
    <col min="10" max="11" width="23.7109375" customWidth="1"/>
  </cols>
  <sheetData>
    <row r="2" spans="2:11" s="191" customFormat="1" ht="12.75" x14ac:dyDescent="0.2">
      <c r="G2" s="192"/>
      <c r="H2" s="192"/>
      <c r="I2" s="192"/>
      <c r="J2" s="192"/>
    </row>
    <row r="3" spans="2:11" s="148" customFormat="1" ht="12.75" x14ac:dyDescent="0.2">
      <c r="F3" s="178"/>
    </row>
    <row r="4" spans="2:11" s="145" customFormat="1" ht="20.25" customHeight="1" x14ac:dyDescent="0.25">
      <c r="B4" s="227"/>
      <c r="D4" s="442" t="s">
        <v>0</v>
      </c>
      <c r="E4" s="442"/>
      <c r="F4" s="442"/>
      <c r="G4" s="442"/>
      <c r="H4" s="442"/>
      <c r="I4" s="442"/>
      <c r="J4" s="442"/>
      <c r="K4" s="216"/>
    </row>
    <row r="5" spans="2:11" s="145" customFormat="1" ht="20.25" customHeight="1" x14ac:dyDescent="0.25">
      <c r="B5" s="227"/>
      <c r="D5" s="442" t="s">
        <v>1113</v>
      </c>
      <c r="E5" s="442"/>
      <c r="F5" s="442"/>
      <c r="G5" s="442"/>
      <c r="H5" s="442"/>
      <c r="I5" s="442"/>
      <c r="J5" s="442"/>
      <c r="K5" s="216"/>
    </row>
    <row r="6" spans="2:11" s="145" customFormat="1" ht="20.25" customHeight="1" x14ac:dyDescent="0.25">
      <c r="B6" s="227"/>
      <c r="D6" s="442" t="s">
        <v>749</v>
      </c>
      <c r="E6" s="442"/>
      <c r="F6" s="442"/>
      <c r="G6" s="442"/>
      <c r="H6" s="442"/>
      <c r="I6" s="442"/>
      <c r="J6" s="442"/>
      <c r="K6" s="216"/>
    </row>
    <row r="7" spans="2:11" s="148" customFormat="1" ht="12.75" customHeight="1" x14ac:dyDescent="0.2">
      <c r="D7" s="178"/>
      <c r="H7" s="149"/>
    </row>
    <row r="8" spans="2:11" s="175" customFormat="1" ht="36" customHeight="1" x14ac:dyDescent="0.25">
      <c r="B8" s="176"/>
      <c r="C8" s="219" t="s">
        <v>676</v>
      </c>
      <c r="D8" s="443" t="s">
        <v>751</v>
      </c>
      <c r="E8" s="444"/>
      <c r="F8" s="444"/>
      <c r="G8" s="444"/>
      <c r="H8" s="444"/>
      <c r="I8" s="444"/>
      <c r="J8" s="444"/>
      <c r="K8" s="445"/>
    </row>
    <row r="9" spans="2:11" s="175" customFormat="1" ht="29.25" customHeight="1" x14ac:dyDescent="0.25">
      <c r="B9" s="177"/>
      <c r="C9" s="219" t="s">
        <v>677</v>
      </c>
      <c r="D9" s="443" t="s">
        <v>750</v>
      </c>
      <c r="E9" s="444"/>
      <c r="F9" s="444"/>
      <c r="G9" s="444"/>
      <c r="H9" s="444"/>
      <c r="I9" s="444"/>
      <c r="J9" s="444"/>
      <c r="K9" s="445"/>
    </row>
    <row r="10" spans="2:11" s="175" customFormat="1" ht="29.25" customHeight="1" x14ac:dyDescent="0.25">
      <c r="B10" s="177"/>
      <c r="C10" s="219" t="s">
        <v>1099</v>
      </c>
      <c r="D10" s="443" t="s">
        <v>1100</v>
      </c>
      <c r="E10" s="444"/>
      <c r="F10" s="444"/>
      <c r="G10" s="444"/>
      <c r="H10" s="444"/>
      <c r="I10" s="444"/>
      <c r="J10" s="444"/>
      <c r="K10" s="445"/>
    </row>
    <row r="14" spans="2:11" ht="15.75" x14ac:dyDescent="0.25">
      <c r="C14" s="428" t="s">
        <v>1102</v>
      </c>
      <c r="D14" s="428"/>
      <c r="E14" s="428"/>
      <c r="F14" s="428"/>
      <c r="G14" s="428"/>
      <c r="H14" s="428"/>
      <c r="I14" s="428"/>
      <c r="J14" s="428"/>
      <c r="K14" s="428"/>
    </row>
    <row r="15" spans="2:11" x14ac:dyDescent="0.25">
      <c r="C15" s="448" t="s">
        <v>1101</v>
      </c>
      <c r="D15" s="448"/>
      <c r="E15" s="448"/>
      <c r="F15" s="449" t="s">
        <v>1112</v>
      </c>
      <c r="G15" s="449"/>
      <c r="H15" s="450" t="s">
        <v>1545</v>
      </c>
      <c r="I15" s="451"/>
      <c r="J15" s="447" t="s">
        <v>1109</v>
      </c>
      <c r="K15" s="447"/>
    </row>
    <row r="16" spans="2:11" x14ac:dyDescent="0.25">
      <c r="C16" s="441" t="s">
        <v>1103</v>
      </c>
      <c r="D16" s="441"/>
      <c r="E16" s="441"/>
      <c r="F16" s="431">
        <v>0.49999999999999994</v>
      </c>
      <c r="G16" s="432"/>
      <c r="H16" s="433">
        <v>0.49999999999999994</v>
      </c>
      <c r="I16" s="434"/>
      <c r="J16" s="435"/>
      <c r="K16" s="436"/>
    </row>
    <row r="17" spans="3:11" ht="53.25" customHeight="1" x14ac:dyDescent="0.25">
      <c r="C17" s="441" t="s">
        <v>1104</v>
      </c>
      <c r="D17" s="441"/>
      <c r="E17" s="441"/>
      <c r="F17" s="431">
        <v>0.33</v>
      </c>
      <c r="G17" s="432"/>
      <c r="H17" s="433">
        <v>0</v>
      </c>
      <c r="I17" s="434"/>
      <c r="J17" s="437" t="s">
        <v>1550</v>
      </c>
      <c r="K17" s="438"/>
    </row>
    <row r="18" spans="3:11" x14ac:dyDescent="0.25">
      <c r="C18" s="441" t="s">
        <v>1105</v>
      </c>
      <c r="D18" s="441"/>
      <c r="E18" s="441"/>
      <c r="F18" s="431">
        <v>0.8928571428571429</v>
      </c>
      <c r="G18" s="432"/>
      <c r="H18" s="433">
        <v>0.37184493669262569</v>
      </c>
      <c r="I18" s="434"/>
      <c r="J18" s="435"/>
      <c r="K18" s="436"/>
    </row>
    <row r="19" spans="3:11" ht="48.75" customHeight="1" x14ac:dyDescent="0.25">
      <c r="C19" s="441" t="s">
        <v>1106</v>
      </c>
      <c r="D19" s="441"/>
      <c r="E19" s="441"/>
      <c r="F19" s="431">
        <v>0.77777777777777779</v>
      </c>
      <c r="G19" s="432"/>
      <c r="H19" s="433">
        <v>0</v>
      </c>
      <c r="I19" s="434"/>
      <c r="J19" s="437" t="s">
        <v>1551</v>
      </c>
      <c r="K19" s="438"/>
    </row>
    <row r="20" spans="3:11" x14ac:dyDescent="0.25">
      <c r="C20" s="441" t="s">
        <v>1107</v>
      </c>
      <c r="D20" s="441"/>
      <c r="E20" s="441"/>
      <c r="F20" s="431">
        <v>0.66666666666666663</v>
      </c>
      <c r="G20" s="432"/>
      <c r="H20" s="433">
        <v>0.40830214583333335</v>
      </c>
      <c r="I20" s="434"/>
      <c r="J20" s="435"/>
      <c r="K20" s="436"/>
    </row>
    <row r="21" spans="3:11" x14ac:dyDescent="0.25">
      <c r="C21" s="420" t="s">
        <v>1110</v>
      </c>
      <c r="D21" s="446"/>
      <c r="E21" s="421"/>
      <c r="F21" s="431">
        <v>0.66666666666666663</v>
      </c>
      <c r="G21" s="432"/>
      <c r="H21" s="431">
        <v>0.66666666666666663</v>
      </c>
      <c r="I21" s="432"/>
      <c r="J21" s="435"/>
      <c r="K21" s="436"/>
    </row>
    <row r="22" spans="3:11" x14ac:dyDescent="0.25">
      <c r="C22" s="441" t="s">
        <v>1111</v>
      </c>
      <c r="D22" s="441"/>
      <c r="E22" s="441"/>
      <c r="F22" s="431">
        <v>0.25</v>
      </c>
      <c r="G22" s="432"/>
      <c r="H22" s="433">
        <v>0.25</v>
      </c>
      <c r="I22" s="434"/>
      <c r="J22" s="435"/>
      <c r="K22" s="436"/>
    </row>
    <row r="23" spans="3:11" x14ac:dyDescent="0.25">
      <c r="C23" s="280" t="s">
        <v>1511</v>
      </c>
    </row>
    <row r="43" spans="3:11" x14ac:dyDescent="0.25">
      <c r="C43" s="452"/>
      <c r="D43" s="452"/>
      <c r="E43" s="452"/>
      <c r="F43" s="452"/>
      <c r="G43" s="452"/>
      <c r="H43" s="452"/>
      <c r="I43" s="452"/>
    </row>
    <row r="44" spans="3:11" ht="15.75" x14ac:dyDescent="0.25">
      <c r="C44" s="428" t="s">
        <v>1549</v>
      </c>
      <c r="D44" s="428"/>
      <c r="E44" s="428"/>
      <c r="F44" s="428"/>
      <c r="G44" s="428"/>
      <c r="H44" s="428"/>
      <c r="I44" s="428"/>
      <c r="J44" s="428"/>
      <c r="K44" s="428"/>
    </row>
    <row r="45" spans="3:11" x14ac:dyDescent="0.25">
      <c r="D45" s="429" t="s">
        <v>719</v>
      </c>
      <c r="E45" s="430"/>
      <c r="F45" s="449" t="s">
        <v>1112</v>
      </c>
      <c r="G45" s="449"/>
      <c r="H45" s="449" t="s">
        <v>1108</v>
      </c>
      <c r="I45" s="449"/>
    </row>
    <row r="46" spans="3:11" x14ac:dyDescent="0.25">
      <c r="D46" s="420" t="s">
        <v>769</v>
      </c>
      <c r="E46" s="421"/>
      <c r="F46" s="424">
        <v>0.67</v>
      </c>
      <c r="G46" s="425"/>
      <c r="H46" s="426">
        <f>'Nivel central'!$Z$36*Presentación!F46</f>
        <v>0.46676666666666661</v>
      </c>
      <c r="I46" s="427"/>
    </row>
    <row r="47" spans="3:11" x14ac:dyDescent="0.25">
      <c r="D47" s="420" t="s">
        <v>704</v>
      </c>
      <c r="E47" s="421"/>
      <c r="F47" s="424">
        <v>0.33333333333333331</v>
      </c>
      <c r="G47" s="425"/>
      <c r="H47" s="426">
        <f>'Antonio Nariño'!$AV$23*F47</f>
        <v>0.22481333333333331</v>
      </c>
      <c r="I47" s="427"/>
      <c r="J47" s="439"/>
      <c r="K47" s="440"/>
    </row>
    <row r="48" spans="3:11" x14ac:dyDescent="0.25">
      <c r="D48" s="420" t="s">
        <v>703</v>
      </c>
      <c r="E48" s="421"/>
      <c r="F48" s="424">
        <v>0.33333333333333331</v>
      </c>
      <c r="G48" s="425"/>
      <c r="H48" s="426">
        <f>'Barrios Unidos'!$AV$23*F48</f>
        <v>0.28407333333333329</v>
      </c>
      <c r="I48" s="427"/>
    </row>
    <row r="49" spans="4:9" x14ac:dyDescent="0.25">
      <c r="D49" s="420" t="s">
        <v>702</v>
      </c>
      <c r="E49" s="421"/>
      <c r="F49" s="424">
        <v>0.33333333333333331</v>
      </c>
      <c r="G49" s="425"/>
      <c r="H49" s="426">
        <f>Bosa!$AV$23*F49</f>
        <v>0.28217499999999995</v>
      </c>
      <c r="I49" s="427"/>
    </row>
    <row r="50" spans="4:9" x14ac:dyDescent="0.25">
      <c r="D50" s="420" t="s">
        <v>701</v>
      </c>
      <c r="E50" s="421"/>
      <c r="F50" s="424">
        <v>0.33333333333333331</v>
      </c>
      <c r="G50" s="425"/>
      <c r="H50" s="426">
        <f>Chapinero!$AV$23*F50</f>
        <v>0.24351666666666663</v>
      </c>
      <c r="I50" s="427"/>
    </row>
    <row r="51" spans="4:9" x14ac:dyDescent="0.25">
      <c r="D51" s="420" t="s">
        <v>700</v>
      </c>
      <c r="E51" s="421"/>
      <c r="F51" s="424">
        <v>0.33333333333333331</v>
      </c>
      <c r="G51" s="425"/>
      <c r="H51" s="426">
        <f>'Ciudad Bolívar'!$AV$23*F51</f>
        <v>0.23518333333333333</v>
      </c>
      <c r="I51" s="427"/>
    </row>
    <row r="52" spans="4:9" x14ac:dyDescent="0.25">
      <c r="D52" s="420" t="s">
        <v>699</v>
      </c>
      <c r="E52" s="421"/>
      <c r="F52" s="424">
        <v>0.33333333333333331</v>
      </c>
      <c r="G52" s="425"/>
      <c r="H52" s="426">
        <f>Engativá!$AV$23*F52</f>
        <v>0.19289972222222221</v>
      </c>
      <c r="I52" s="427"/>
    </row>
    <row r="53" spans="4:9" x14ac:dyDescent="0.25">
      <c r="D53" s="420" t="s">
        <v>698</v>
      </c>
      <c r="E53" s="421"/>
      <c r="F53" s="424">
        <v>0.33333333333333331</v>
      </c>
      <c r="G53" s="425"/>
      <c r="H53" s="426">
        <f>Fontibón!$AV$23*F53</f>
        <v>0.24027500000000002</v>
      </c>
      <c r="I53" s="427"/>
    </row>
    <row r="54" spans="4:9" x14ac:dyDescent="0.25">
      <c r="D54" s="420" t="s">
        <v>697</v>
      </c>
      <c r="E54" s="421"/>
      <c r="F54" s="424">
        <v>0.33333333333333331</v>
      </c>
      <c r="G54" s="425"/>
      <c r="H54" s="426">
        <f>Kennedy!$AV$23*F54</f>
        <v>0.25444166666666668</v>
      </c>
      <c r="I54" s="427"/>
    </row>
    <row r="55" spans="4:9" x14ac:dyDescent="0.25">
      <c r="D55" s="420" t="s">
        <v>757</v>
      </c>
      <c r="E55" s="421"/>
      <c r="F55" s="424">
        <v>0.33333333333333331</v>
      </c>
      <c r="G55" s="425"/>
      <c r="H55" s="426">
        <f>'La Candelaria'!$AV$23*F55</f>
        <v>0.30138749999999997</v>
      </c>
      <c r="I55" s="427"/>
    </row>
    <row r="56" spans="4:9" x14ac:dyDescent="0.25">
      <c r="D56" s="420" t="s">
        <v>758</v>
      </c>
      <c r="E56" s="421"/>
      <c r="F56" s="424">
        <v>0.33333333333333331</v>
      </c>
      <c r="G56" s="425"/>
      <c r="H56" s="426">
        <f>'Los Mártires'!$AV$23*F56</f>
        <v>0.30184999999999995</v>
      </c>
      <c r="I56" s="427"/>
    </row>
    <row r="57" spans="4:9" x14ac:dyDescent="0.25">
      <c r="D57" s="420" t="s">
        <v>696</v>
      </c>
      <c r="E57" s="421"/>
      <c r="F57" s="424">
        <v>0.33333333333333331</v>
      </c>
      <c r="G57" s="425"/>
      <c r="H57" s="426">
        <f>'Puente Aranda'!$AV$23*F57</f>
        <v>0.26270692307692306</v>
      </c>
      <c r="I57" s="427"/>
    </row>
    <row r="58" spans="4:9" x14ac:dyDescent="0.25">
      <c r="D58" s="420" t="s">
        <v>770</v>
      </c>
      <c r="E58" s="421"/>
      <c r="F58" s="424">
        <v>0.33333333333333331</v>
      </c>
      <c r="G58" s="425"/>
      <c r="H58" s="426">
        <f>'Rafael Uribe Uribe'!$AV$23*F58</f>
        <v>0.24073966049382717</v>
      </c>
      <c r="I58" s="427"/>
    </row>
    <row r="59" spans="4:9" x14ac:dyDescent="0.25">
      <c r="D59" s="420" t="s">
        <v>694</v>
      </c>
      <c r="E59" s="421"/>
      <c r="F59" s="424">
        <v>0.33333333333333331</v>
      </c>
      <c r="G59" s="425"/>
      <c r="H59" s="426">
        <f>'San Cristóbal'!$AV$23*F59</f>
        <v>0.2759247222222222</v>
      </c>
      <c r="I59" s="427"/>
    </row>
    <row r="60" spans="4:9" x14ac:dyDescent="0.25">
      <c r="D60" s="420" t="s">
        <v>771</v>
      </c>
      <c r="E60" s="421"/>
      <c r="F60" s="424">
        <v>0.33333333333333331</v>
      </c>
      <c r="G60" s="425"/>
      <c r="H60" s="426">
        <f>Santafe!$AV$23*F60</f>
        <v>0.21296220164609053</v>
      </c>
      <c r="I60" s="427"/>
    </row>
    <row r="61" spans="4:9" x14ac:dyDescent="0.25">
      <c r="D61" s="420" t="s">
        <v>692</v>
      </c>
      <c r="E61" s="421"/>
      <c r="F61" s="424">
        <v>0.33333333333333331</v>
      </c>
      <c r="G61" s="425"/>
      <c r="H61" s="426">
        <f>Suba!$AV$23*F61</f>
        <v>9.9470000000000003E-2</v>
      </c>
      <c r="I61" s="427"/>
    </row>
    <row r="62" spans="4:9" x14ac:dyDescent="0.25">
      <c r="D62" s="420" t="s">
        <v>691</v>
      </c>
      <c r="E62" s="421"/>
      <c r="F62" s="424">
        <v>0.33333333333333331</v>
      </c>
      <c r="G62" s="425"/>
      <c r="H62" s="426">
        <f>Sumapaz!$AV$23*F62</f>
        <v>0.2503055555555555</v>
      </c>
      <c r="I62" s="427"/>
    </row>
    <row r="63" spans="4:9" x14ac:dyDescent="0.25">
      <c r="D63" s="420" t="s">
        <v>690</v>
      </c>
      <c r="E63" s="421"/>
      <c r="F63" s="424">
        <v>0.33333333333333331</v>
      </c>
      <c r="G63" s="425"/>
      <c r="H63" s="426">
        <f>Teusaquillo!$AV$23*F63</f>
        <v>0.24119825708061005</v>
      </c>
      <c r="I63" s="427"/>
    </row>
    <row r="64" spans="4:9" x14ac:dyDescent="0.25">
      <c r="D64" s="420" t="s">
        <v>689</v>
      </c>
      <c r="E64" s="421"/>
      <c r="F64" s="424">
        <v>0.33333333333333331</v>
      </c>
      <c r="G64" s="425"/>
      <c r="H64" s="426">
        <f>Tunjuelito!$AV$23*F64</f>
        <v>0.19629629629629633</v>
      </c>
      <c r="I64" s="427"/>
    </row>
    <row r="65" spans="4:9" x14ac:dyDescent="0.25">
      <c r="D65" s="420" t="s">
        <v>688</v>
      </c>
      <c r="E65" s="421"/>
      <c r="F65" s="424">
        <v>0.33333333333333331</v>
      </c>
      <c r="G65" s="425"/>
      <c r="H65" s="426">
        <f>Usaquén!$AV$23*F65</f>
        <v>0.2640190476190476</v>
      </c>
      <c r="I65" s="427"/>
    </row>
    <row r="66" spans="4:9" x14ac:dyDescent="0.25">
      <c r="D66" s="420" t="s">
        <v>687</v>
      </c>
      <c r="E66" s="421"/>
      <c r="F66" s="424">
        <v>0.33333333333333331</v>
      </c>
      <c r="G66" s="425"/>
      <c r="H66" s="426">
        <f>Usme!$AV$23*F66</f>
        <v>0.28981361111111109</v>
      </c>
      <c r="I66" s="427"/>
    </row>
    <row r="67" spans="4:9" ht="32.25" customHeight="1" x14ac:dyDescent="0.25">
      <c r="D67" s="422" t="s">
        <v>1553</v>
      </c>
      <c r="E67" s="422"/>
      <c r="F67" s="422"/>
      <c r="G67" s="422"/>
      <c r="H67" s="422"/>
      <c r="I67" s="422"/>
    </row>
    <row r="68" spans="4:9" x14ac:dyDescent="0.25">
      <c r="D68" s="423"/>
      <c r="E68" s="423"/>
      <c r="F68" s="423"/>
      <c r="G68" s="423"/>
      <c r="H68" s="423"/>
      <c r="I68" s="423"/>
    </row>
  </sheetData>
  <mergeCells count="109">
    <mergeCell ref="J47:K47"/>
    <mergeCell ref="C14:K14"/>
    <mergeCell ref="C16:E16"/>
    <mergeCell ref="C17:E17"/>
    <mergeCell ref="F17:G17"/>
    <mergeCell ref="D4:J4"/>
    <mergeCell ref="D5:J5"/>
    <mergeCell ref="D6:J6"/>
    <mergeCell ref="D8:K8"/>
    <mergeCell ref="D9:K9"/>
    <mergeCell ref="D10:K10"/>
    <mergeCell ref="C18:E18"/>
    <mergeCell ref="C19:E19"/>
    <mergeCell ref="C20:E20"/>
    <mergeCell ref="C21:E21"/>
    <mergeCell ref="C22:E22"/>
    <mergeCell ref="J15:K15"/>
    <mergeCell ref="C15:E15"/>
    <mergeCell ref="F15:G15"/>
    <mergeCell ref="H15:I15"/>
    <mergeCell ref="F16:G16"/>
    <mergeCell ref="C43:I43"/>
    <mergeCell ref="F45:G45"/>
    <mergeCell ref="H45:I45"/>
    <mergeCell ref="C44:K44"/>
    <mergeCell ref="D45:E45"/>
    <mergeCell ref="H21:I21"/>
    <mergeCell ref="H22:I22"/>
    <mergeCell ref="J16:K16"/>
    <mergeCell ref="J17:K17"/>
    <mergeCell ref="J18:K18"/>
    <mergeCell ref="J19:K19"/>
    <mergeCell ref="J20:K20"/>
    <mergeCell ref="J21:K21"/>
    <mergeCell ref="J22:K22"/>
    <mergeCell ref="F18:G18"/>
    <mergeCell ref="F19:G19"/>
    <mergeCell ref="F20:G20"/>
    <mergeCell ref="F21:G21"/>
    <mergeCell ref="F22:G22"/>
    <mergeCell ref="H16:I16"/>
    <mergeCell ref="H17:I17"/>
    <mergeCell ref="H18:I18"/>
    <mergeCell ref="H19:I19"/>
    <mergeCell ref="H20:I20"/>
    <mergeCell ref="F46:G46"/>
    <mergeCell ref="H46:I46"/>
    <mergeCell ref="F47:G47"/>
    <mergeCell ref="H47:I47"/>
    <mergeCell ref="F48:G48"/>
    <mergeCell ref="D58:E58"/>
    <mergeCell ref="D59:E59"/>
    <mergeCell ref="D60:E60"/>
    <mergeCell ref="D61:E61"/>
    <mergeCell ref="D57:E57"/>
    <mergeCell ref="D56:E56"/>
    <mergeCell ref="D46:E46"/>
    <mergeCell ref="D47:E47"/>
    <mergeCell ref="D48:E48"/>
    <mergeCell ref="D49:E49"/>
    <mergeCell ref="F53:G53"/>
    <mergeCell ref="H53:I53"/>
    <mergeCell ref="F54:G54"/>
    <mergeCell ref="H54:I54"/>
    <mergeCell ref="F51:G51"/>
    <mergeCell ref="H51:I51"/>
    <mergeCell ref="F52:G52"/>
    <mergeCell ref="H52:I52"/>
    <mergeCell ref="H48:I48"/>
    <mergeCell ref="F49:G49"/>
    <mergeCell ref="H49:I49"/>
    <mergeCell ref="F50:G50"/>
    <mergeCell ref="H50:I50"/>
    <mergeCell ref="F59:G59"/>
    <mergeCell ref="H59:I59"/>
    <mergeCell ref="F60:G60"/>
    <mergeCell ref="H60:I60"/>
    <mergeCell ref="F57:G57"/>
    <mergeCell ref="H57:I57"/>
    <mergeCell ref="F58:G58"/>
    <mergeCell ref="H58:I58"/>
    <mergeCell ref="F55:G55"/>
    <mergeCell ref="H55:I55"/>
    <mergeCell ref="F56:G56"/>
    <mergeCell ref="H56:I56"/>
    <mergeCell ref="D62:E62"/>
    <mergeCell ref="D63:E63"/>
    <mergeCell ref="D64:E64"/>
    <mergeCell ref="D65:E65"/>
    <mergeCell ref="D66:E66"/>
    <mergeCell ref="D67:I68"/>
    <mergeCell ref="D50:E50"/>
    <mergeCell ref="D51:E51"/>
    <mergeCell ref="D52:E52"/>
    <mergeCell ref="D53:E53"/>
    <mergeCell ref="D54:E54"/>
    <mergeCell ref="D55:E55"/>
    <mergeCell ref="F65:G65"/>
    <mergeCell ref="H65:I65"/>
    <mergeCell ref="F66:G66"/>
    <mergeCell ref="H66:I66"/>
    <mergeCell ref="F63:G63"/>
    <mergeCell ref="H63:I63"/>
    <mergeCell ref="F64:G64"/>
    <mergeCell ref="H64:I64"/>
    <mergeCell ref="F61:G61"/>
    <mergeCell ref="H61:I61"/>
    <mergeCell ref="F62:G62"/>
    <mergeCell ref="H62:I6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1</v>
      </c>
      <c r="AW12" s="256">
        <v>1</v>
      </c>
      <c r="AX12" s="256"/>
      <c r="AY12" s="256">
        <v>1</v>
      </c>
      <c r="AZ12" s="256"/>
      <c r="BA12" s="46">
        <v>1</v>
      </c>
      <c r="BB12" s="329">
        <f>(AV12*AU12/BA12)+(AX12*AW12/BA12)+(AZ12*AY12/BA12)</f>
        <v>0</v>
      </c>
      <c r="BC12" s="255" t="s">
        <v>1096</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255" t="s">
        <v>1060</v>
      </c>
      <c r="BD13" s="2"/>
    </row>
    <row r="14" spans="1:93" s="3" customFormat="1" ht="102"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1059</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0.5</v>
      </c>
      <c r="AW15" s="255"/>
      <c r="AX15" s="255"/>
      <c r="AY15" s="255"/>
      <c r="AZ15" s="255"/>
      <c r="BA15" s="19">
        <v>20</v>
      </c>
      <c r="BB15" s="329">
        <f t="shared" ref="BB15:BB22" si="0">(AV15*AU15/BA15)+(AX15*AW15/BA15)+(AZ15*AY15/BA15)</f>
        <v>0</v>
      </c>
      <c r="BC15" s="275" t="s">
        <v>1058</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1</v>
      </c>
      <c r="AW16" s="261">
        <v>1</v>
      </c>
      <c r="AX16" s="261"/>
      <c r="AY16" s="261">
        <v>1</v>
      </c>
      <c r="AZ16" s="261"/>
      <c r="BA16" s="45">
        <v>1</v>
      </c>
      <c r="BB16" s="329">
        <f t="shared" si="0"/>
        <v>0</v>
      </c>
      <c r="BC16" s="255" t="s">
        <v>1096</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275" t="s">
        <v>1057</v>
      </c>
    </row>
    <row r="18" spans="1:55"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275" t="s">
        <v>1056</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89" t="s">
        <v>1055</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89" t="s">
        <v>1055</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0.2722</v>
      </c>
      <c r="AW21" s="252">
        <v>1</v>
      </c>
      <c r="AX21" s="252"/>
      <c r="AY21" s="252">
        <v>1</v>
      </c>
      <c r="AZ21" s="252"/>
      <c r="BA21" s="48">
        <v>1</v>
      </c>
      <c r="BB21" s="329">
        <f t="shared" si="0"/>
        <v>0.2722</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68" t="s">
        <v>1114</v>
      </c>
      <c r="AV23" s="282">
        <f>AVERAGE(AV12:AV21)</f>
        <v>0.84652499999999997</v>
      </c>
    </row>
    <row r="24" spans="1:55" x14ac:dyDescent="0.2">
      <c r="T24" s="295" t="s">
        <v>159</v>
      </c>
      <c r="AU24" s="296" t="s">
        <v>1114</v>
      </c>
      <c r="AV24" s="297">
        <f>AVERAGE(AV12:AV20)</f>
        <v>0.9285714285714286</v>
      </c>
    </row>
    <row r="25" spans="1:55" ht="51" x14ac:dyDescent="0.2">
      <c r="T25" s="295" t="s">
        <v>202</v>
      </c>
      <c r="AU25" s="296" t="s">
        <v>1114</v>
      </c>
      <c r="AV25" s="298">
        <f>AVERAGE(AV21)</f>
        <v>0.2722</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hyperlinks>
    <hyperlink ref="BC14" r:id="rId1" display="http://www.antonionarino.gov.co/noticias/acompananos-la-audiencia-publica-rendicion-cuentas-la-gestion-2020"/>
    <hyperlink ref="BC18" r:id="rId2" display="http://www.bosa.gov.co/noticias/al-aire-libre-la-alcaldia-local-bosa-rendira-cuentas "/>
  </hyperlinks>
  <pageMargins left="0.7" right="0.7" top="0.75" bottom="0.75" header="0.3" footer="0.3"/>
  <pageSetup paperSize="9" orientation="portrait" horizontalDpi="360" verticalDpi="360"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0.55000000000000004</v>
      </c>
      <c r="AW12" s="256">
        <v>1</v>
      </c>
      <c r="AX12" s="256"/>
      <c r="AY12" s="256">
        <v>1</v>
      </c>
      <c r="AZ12" s="256"/>
      <c r="BA12" s="46">
        <v>1</v>
      </c>
      <c r="BB12" s="329">
        <f>(AV12*AU12/BA12)+(AX12*AW12/BA12)+(AZ12*AY12/BA12)</f>
        <v>0</v>
      </c>
      <c r="BC12" s="189" t="s">
        <v>826</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161" t="s">
        <v>1070</v>
      </c>
      <c r="BD13" s="2"/>
    </row>
    <row r="14" spans="1:93" s="3" customFormat="1" ht="102"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1069</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1</v>
      </c>
      <c r="AW15" s="255"/>
      <c r="AX15" s="255"/>
      <c r="AY15" s="255"/>
      <c r="AZ15" s="255"/>
      <c r="BA15" s="19">
        <v>20</v>
      </c>
      <c r="BB15" s="329">
        <f t="shared" ref="BB15:BB22" si="0">(AV15*AU15/BA15)+(AX15*AW15/BA15)+(AZ15*AY15/BA15)</f>
        <v>0</v>
      </c>
      <c r="BC15" s="161" t="s">
        <v>1068</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0.55000000000000004</v>
      </c>
      <c r="AW16" s="261">
        <v>1</v>
      </c>
      <c r="AX16" s="261"/>
      <c r="AY16" s="261">
        <v>1</v>
      </c>
      <c r="AZ16" s="261"/>
      <c r="BA16" s="45">
        <v>1</v>
      </c>
      <c r="BB16" s="329">
        <f t="shared" si="0"/>
        <v>0</v>
      </c>
      <c r="BC16" s="161" t="s">
        <v>826</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0.5</v>
      </c>
      <c r="AW17" s="256">
        <v>0.5</v>
      </c>
      <c r="AX17" s="257"/>
      <c r="AY17" s="256">
        <v>0.5</v>
      </c>
      <c r="AZ17" s="257"/>
      <c r="BA17" s="228">
        <v>2</v>
      </c>
      <c r="BB17" s="329">
        <f t="shared" si="0"/>
        <v>0</v>
      </c>
      <c r="BC17" s="276" t="s">
        <v>1067</v>
      </c>
    </row>
    <row r="18" spans="1:55"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276" t="s">
        <v>1066</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89" t="s">
        <v>1065</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89" t="s">
        <v>1065</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0.24440000000000001</v>
      </c>
      <c r="AW21" s="252">
        <v>1</v>
      </c>
      <c r="AX21" s="252"/>
      <c r="AY21" s="252">
        <v>1</v>
      </c>
      <c r="AZ21" s="252"/>
      <c r="BA21" s="48">
        <v>1</v>
      </c>
      <c r="BB21" s="329">
        <f t="shared" si="0"/>
        <v>0.24440000000000001</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0.73054999999999992</v>
      </c>
    </row>
    <row r="24" spans="1:55" x14ac:dyDescent="0.2">
      <c r="T24" s="295" t="s">
        <v>159</v>
      </c>
      <c r="AU24" s="296" t="s">
        <v>1114</v>
      </c>
      <c r="AV24" s="297">
        <f>AVERAGE(AV12:AV20)</f>
        <v>0.79999999999999993</v>
      </c>
    </row>
    <row r="25" spans="1:55" ht="51" x14ac:dyDescent="0.2">
      <c r="T25" s="295" t="s">
        <v>202</v>
      </c>
      <c r="AU25" s="296" t="s">
        <v>1114</v>
      </c>
      <c r="AV25" s="298">
        <f>AVERAGE(AV21)</f>
        <v>0.24440000000000001</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hyperlinks>
    <hyperlink ref="BC13" r:id="rId1" display="http://chapinero.gov.co/transparencia/planeacion/planeshttp://www.gobiernobogota.gov.co/rendicion-de-cuentas/?q=alcaldias-localeshttp://veeduriadistrital.gov.co/content/Rendicion-Cuentas-Locales-2020"/>
    <hyperlink ref="BC14" r:id="rId2" display="http://www.antonionarino.gov.co/noticias/acompananos-la-audiencia-publica-rendicion-cuentas-la-gestion-2020"/>
    <hyperlink ref="BC18" r:id="rId3" display="http://www.bosa.gov.co/noticias/al-aire-libre-la-alcaldia-local-bosa-rendira-cuentas "/>
    <hyperlink ref="BC17" r:id="rId4" display="http://www.bosa.gov.co/noticias/al-aire-libre-la-alcaldia-local-bosa-rendira-cuentas "/>
  </hyperlinks>
  <pageMargins left="0.7" right="0.7" top="0.75" bottom="0.75" header="0.3" footer="0.3"/>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Normal="100" workbookViewId="0">
      <selection activeCell="E12" sqref="E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65.425781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0.7</v>
      </c>
      <c r="AW13" s="161"/>
      <c r="AX13" s="161"/>
      <c r="AY13" s="161"/>
      <c r="AZ13" s="161"/>
      <c r="BA13" s="144">
        <v>21</v>
      </c>
      <c r="BB13" s="329">
        <f>(AV13*AU13/BA13)+(AX13*AW13/BA13)+(AZ13*AY13/BA13)</f>
        <v>3.3333333333333333E-2</v>
      </c>
      <c r="BC13" s="283" t="s">
        <v>1121</v>
      </c>
      <c r="BD13" s="157"/>
    </row>
    <row r="14" spans="1:93" s="154" customFormat="1" ht="219.75" customHeight="1"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0.7</v>
      </c>
      <c r="AW14" s="158">
        <v>0.25</v>
      </c>
      <c r="AX14" s="162"/>
      <c r="AY14" s="158">
        <v>0.5</v>
      </c>
      <c r="AZ14" s="162"/>
      <c r="BA14" s="143">
        <v>4</v>
      </c>
      <c r="BB14" s="329">
        <f>(AV14*AU14)+(AX14*AW14)+(AZ14*AY14)</f>
        <v>0</v>
      </c>
      <c r="BC14" s="285" t="s">
        <v>1120</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v>0.5</v>
      </c>
      <c r="AW15" s="161"/>
      <c r="AX15" s="161"/>
      <c r="AY15" s="161"/>
      <c r="AZ15" s="161"/>
      <c r="BA15" s="144">
        <v>20</v>
      </c>
      <c r="BB15" s="329">
        <f t="shared" ref="BB15:BB22" si="0">(AV15*AU15/BA15)+(AX15*AW15/BA15)+(AZ15*AY15/BA15)</f>
        <v>0</v>
      </c>
      <c r="BC15" s="284" t="s">
        <v>1119</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v>0.5</v>
      </c>
      <c r="AW16" s="160">
        <v>1</v>
      </c>
      <c r="AX16" s="160"/>
      <c r="AY16" s="160">
        <v>1</v>
      </c>
      <c r="AZ16" s="160"/>
      <c r="BA16" s="163">
        <v>1</v>
      </c>
      <c r="BB16" s="329">
        <f t="shared" si="0"/>
        <v>0</v>
      </c>
      <c r="BC16" s="283" t="s">
        <v>1118</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90">
        <v>1</v>
      </c>
      <c r="AW17" s="158">
        <v>0.5</v>
      </c>
      <c r="AX17" s="162"/>
      <c r="AY17" s="158">
        <v>0.5</v>
      </c>
      <c r="AZ17" s="162"/>
      <c r="BA17" s="143">
        <v>2</v>
      </c>
      <c r="BB17" s="329">
        <f t="shared" si="0"/>
        <v>0</v>
      </c>
      <c r="BC17" s="283" t="s">
        <v>1117</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283" t="s">
        <v>1117</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58"/>
      <c r="AW19" s="162"/>
      <c r="AX19" s="162"/>
      <c r="AY19" s="162"/>
      <c r="AZ19" s="162"/>
      <c r="BA19" s="143">
        <v>20</v>
      </c>
      <c r="BB19" s="329">
        <f t="shared" si="0"/>
        <v>0</v>
      </c>
      <c r="BC19" s="184" t="s">
        <v>1116</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184" t="s">
        <v>1116</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0.24440000000000001</v>
      </c>
      <c r="AW21" s="164">
        <v>1</v>
      </c>
      <c r="AX21" s="164"/>
      <c r="AY21" s="164">
        <v>1</v>
      </c>
      <c r="AZ21" s="164"/>
      <c r="BA21" s="165">
        <v>1</v>
      </c>
      <c r="BB21" s="329">
        <f t="shared" si="0"/>
        <v>0.24440000000000001</v>
      </c>
      <c r="BC21" s="283" t="s">
        <v>1115</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0.70555000000000001</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0.77142857142857146</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0.24440000000000001</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Normal="100" workbookViewId="0">
      <selection activeCell="E12" sqref="E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9.140625" style="150" customWidth="1"/>
    <col min="48" max="48" width="8.140625" style="150" bestFit="1" customWidth="1"/>
    <col min="49" max="52" width="8.140625" style="150" hidden="1" customWidth="1"/>
    <col min="53" max="53" width="8.140625" style="148" hidden="1" customWidth="1"/>
    <col min="54" max="54" width="8.140625" style="148" bestFit="1" customWidth="1"/>
    <col min="55" max="55" width="32.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0.5</v>
      </c>
      <c r="AW13" s="161"/>
      <c r="AX13" s="161"/>
      <c r="AY13" s="161"/>
      <c r="AZ13" s="161"/>
      <c r="BA13" s="144">
        <v>21</v>
      </c>
      <c r="BB13" s="329">
        <f>(AV13*AU13/BA13)+(AX13*AW13/BA13)+(AZ13*AY13/BA13)</f>
        <v>2.3809523809523808E-2</v>
      </c>
      <c r="BC13" s="161" t="s">
        <v>1186</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161" t="s">
        <v>1185</v>
      </c>
      <c r="BD14" s="157"/>
    </row>
    <row r="15" spans="1:93" s="154" customFormat="1" ht="141" customHeight="1"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c r="AW15" s="161"/>
      <c r="AX15" s="161"/>
      <c r="AY15" s="161"/>
      <c r="AZ15" s="161"/>
      <c r="BA15" s="144">
        <v>20</v>
      </c>
      <c r="BB15" s="329">
        <f t="shared" ref="BB15:BB22" si="0">(AV15*AU15/BA15)+(AX15*AW15/BA15)+(AZ15*AY15/BA15)</f>
        <v>0</v>
      </c>
      <c r="BC15" s="161" t="s">
        <v>1184</v>
      </c>
      <c r="BD15" s="157"/>
    </row>
    <row r="16" spans="1:93" s="154" customFormat="1" ht="147"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f>(2/10)*100%</f>
        <v>0.2</v>
      </c>
      <c r="AW16" s="160">
        <v>1</v>
      </c>
      <c r="AX16" s="160"/>
      <c r="AY16" s="160">
        <v>1</v>
      </c>
      <c r="AZ16" s="160"/>
      <c r="BA16" s="163">
        <v>1</v>
      </c>
      <c r="BB16" s="329">
        <f t="shared" si="0"/>
        <v>0</v>
      </c>
      <c r="BC16" s="161" t="s">
        <v>1183</v>
      </c>
      <c r="BD16" s="157"/>
    </row>
    <row r="17" spans="1:55" s="175" customFormat="1" ht="120" customHeight="1"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c r="AW17" s="158">
        <v>0.5</v>
      </c>
      <c r="AX17" s="162"/>
      <c r="AY17" s="158">
        <v>0.5</v>
      </c>
      <c r="AZ17" s="162"/>
      <c r="BA17" s="143">
        <v>2</v>
      </c>
      <c r="BB17" s="329">
        <f t="shared" si="0"/>
        <v>0</v>
      </c>
      <c r="BC17" s="161" t="s">
        <v>1182</v>
      </c>
    </row>
    <row r="18" spans="1:55" s="175" customFormat="1" ht="135" customHeight="1"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0.5</v>
      </c>
      <c r="AW18" s="184"/>
      <c r="AX18" s="184"/>
      <c r="AY18" s="184"/>
      <c r="AZ18" s="184"/>
      <c r="BA18" s="182">
        <v>21</v>
      </c>
      <c r="BB18" s="329">
        <f t="shared" si="0"/>
        <v>0</v>
      </c>
      <c r="BC18" s="161" t="s">
        <v>1181</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58"/>
      <c r="AW19" s="162"/>
      <c r="AX19" s="162"/>
      <c r="AY19" s="162"/>
      <c r="AZ19" s="162"/>
      <c r="BA19" s="143">
        <v>20</v>
      </c>
      <c r="BB19" s="329">
        <f t="shared" si="0"/>
        <v>0</v>
      </c>
      <c r="BC19" s="161" t="s">
        <v>1180</v>
      </c>
    </row>
    <row r="20" spans="1:55" s="175" customFormat="1" ht="119.25" customHeight="1"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161" t="s">
        <v>1179</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0.27219499999999996</v>
      </c>
      <c r="AW21" s="164">
        <v>1</v>
      </c>
      <c r="AX21" s="164"/>
      <c r="AY21" s="164">
        <v>1</v>
      </c>
      <c r="AZ21" s="164"/>
      <c r="BA21" s="165">
        <v>1</v>
      </c>
      <c r="BB21" s="329">
        <f t="shared" si="0"/>
        <v>0.27219499999999996</v>
      </c>
      <c r="BC21" s="161" t="s">
        <v>1178</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0.57869916666666665</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0.64</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0.27219499999999996</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0.75</v>
      </c>
      <c r="AW12" s="256">
        <v>1</v>
      </c>
      <c r="AX12" s="256"/>
      <c r="AY12" s="256">
        <v>1</v>
      </c>
      <c r="AZ12" s="256"/>
      <c r="BA12" s="46">
        <v>1</v>
      </c>
      <c r="BB12" s="329">
        <f>(AV12*AU12/BA12)+(AX12*AW12/BA12)+(AZ12*AY12/BA12)</f>
        <v>0</v>
      </c>
      <c r="BC12" s="143" t="s">
        <v>827</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0.5</v>
      </c>
      <c r="AW13" s="255"/>
      <c r="AX13" s="255"/>
      <c r="AY13" s="255"/>
      <c r="AZ13" s="255"/>
      <c r="BA13" s="19">
        <v>21</v>
      </c>
      <c r="BB13" s="329">
        <f>(AV13*AU13/BA13)+(AX13*AW13/BA13)+(AZ13*AY13/BA13)</f>
        <v>2.3809523809523808E-2</v>
      </c>
      <c r="BC13" s="161" t="s">
        <v>1077</v>
      </c>
      <c r="BD13" s="2"/>
    </row>
    <row r="14" spans="1:93" s="3" customFormat="1" ht="191.25"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143" t="s">
        <v>1076</v>
      </c>
      <c r="BD14" s="2"/>
    </row>
    <row r="15" spans="1:93" s="3" customFormat="1" ht="140.2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0.5</v>
      </c>
      <c r="AW15" s="255"/>
      <c r="AX15" s="255"/>
      <c r="AY15" s="255"/>
      <c r="AZ15" s="255"/>
      <c r="BA15" s="19">
        <v>20</v>
      </c>
      <c r="BB15" s="329">
        <f t="shared" ref="BB15:BB22" si="0">(AV15*AU15/BA15)+(AX15*AW15/BA15)+(AZ15*AY15/BA15)</f>
        <v>0</v>
      </c>
      <c r="BC15" s="143" t="s">
        <v>1075</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0.75</v>
      </c>
      <c r="AW16" s="261">
        <v>1</v>
      </c>
      <c r="AX16" s="261"/>
      <c r="AY16" s="261">
        <v>1</v>
      </c>
      <c r="AZ16" s="261"/>
      <c r="BA16" s="45">
        <v>1</v>
      </c>
      <c r="BB16" s="329">
        <f t="shared" si="0"/>
        <v>0</v>
      </c>
      <c r="BC16" s="143" t="s">
        <v>827</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143" t="s">
        <v>1074</v>
      </c>
    </row>
    <row r="18" spans="1:55" s="251" customFormat="1" ht="216.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143" t="s">
        <v>1073</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43" t="s">
        <v>1072</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43" t="s">
        <v>1071</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0.2666</v>
      </c>
      <c r="AW21" s="252">
        <v>1</v>
      </c>
      <c r="AX21" s="252"/>
      <c r="AY21" s="252">
        <v>1</v>
      </c>
      <c r="AZ21" s="252"/>
      <c r="BA21" s="48">
        <v>1</v>
      </c>
      <c r="BB21" s="329">
        <f t="shared" si="0"/>
        <v>0.2666</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0.72082500000000005</v>
      </c>
    </row>
    <row r="24" spans="1:55" x14ac:dyDescent="0.2">
      <c r="T24" s="295" t="s">
        <v>159</v>
      </c>
      <c r="AU24" s="296" t="s">
        <v>1114</v>
      </c>
      <c r="AV24" s="297">
        <f>AVERAGE(AV12:AV20)</f>
        <v>0.7857142857142857</v>
      </c>
    </row>
    <row r="25" spans="1:55" ht="51" x14ac:dyDescent="0.2">
      <c r="T25" s="295" t="s">
        <v>202</v>
      </c>
      <c r="AU25" s="296" t="s">
        <v>1114</v>
      </c>
      <c r="AV25" s="298">
        <f>AVERAGE(AV21)</f>
        <v>0.2666</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hyperlinks>
    <hyperlink ref="BC13" r:id="rId1" display="http://chapinero.gov.co/transparencia/planeacion/planeshttp://www.gobiernobogota.gov.co/rendicion-de-cuentas/?q=alcaldias-localeshttp://veeduriadistrital.gov.co/content/Rendicion-Cuentas-Locales-2020"/>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0.92</v>
      </c>
      <c r="AW12" s="256">
        <v>1</v>
      </c>
      <c r="AX12" s="256"/>
      <c r="AY12" s="256">
        <v>1</v>
      </c>
      <c r="AZ12" s="256"/>
      <c r="BA12" s="46">
        <v>1</v>
      </c>
      <c r="BB12" s="329">
        <f>(AV12*AU12/BA12)+(AX12*AW12/BA12)+(AZ12*AY12/BA12)</f>
        <v>0</v>
      </c>
      <c r="BC12" s="143" t="s">
        <v>828</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0.5</v>
      </c>
      <c r="AW13" s="255"/>
      <c r="AX13" s="255"/>
      <c r="AY13" s="255"/>
      <c r="AZ13" s="255"/>
      <c r="BA13" s="19">
        <v>21</v>
      </c>
      <c r="BB13" s="329">
        <f>(AV13*AU13/BA13)+(AX13*AW13/BA13)+(AZ13*AY13/BA13)</f>
        <v>2.3809523809523808E-2</v>
      </c>
      <c r="BC13" s="161" t="s">
        <v>1077</v>
      </c>
      <c r="BD13" s="2"/>
    </row>
    <row r="14" spans="1:93" s="3" customFormat="1" ht="127.5"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1081</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0.5</v>
      </c>
      <c r="AW15" s="255"/>
      <c r="AX15" s="255"/>
      <c r="AY15" s="255"/>
      <c r="AZ15" s="255"/>
      <c r="BA15" s="19">
        <v>20</v>
      </c>
      <c r="BB15" s="329">
        <f t="shared" ref="BB15:BB22" si="0">(AV15*AU15/BA15)+(AX15*AW15/BA15)+(AZ15*AY15/BA15)</f>
        <v>0</v>
      </c>
      <c r="BC15" s="143" t="s">
        <v>1080</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0.92</v>
      </c>
      <c r="AW16" s="261">
        <v>1</v>
      </c>
      <c r="AX16" s="261"/>
      <c r="AY16" s="261">
        <v>1</v>
      </c>
      <c r="AZ16" s="261"/>
      <c r="BA16" s="45">
        <v>1</v>
      </c>
      <c r="BB16" s="329">
        <f t="shared" si="0"/>
        <v>0</v>
      </c>
      <c r="BC16" s="143" t="s">
        <v>828</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143" t="s">
        <v>1079</v>
      </c>
    </row>
    <row r="18" spans="1:55" s="251" customFormat="1" ht="153"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143" t="s">
        <v>1078</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43" t="s">
        <v>1071</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43" t="s">
        <v>1071</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0.2666</v>
      </c>
      <c r="AW21" s="252">
        <v>1</v>
      </c>
      <c r="AX21" s="252"/>
      <c r="AY21" s="252">
        <v>1</v>
      </c>
      <c r="AZ21" s="252"/>
      <c r="BA21" s="48">
        <v>1</v>
      </c>
      <c r="BB21" s="329">
        <f t="shared" si="0"/>
        <v>0.2666</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0.76332500000000003</v>
      </c>
    </row>
    <row r="24" spans="1:55" x14ac:dyDescent="0.2">
      <c r="T24" s="295" t="s">
        <v>159</v>
      </c>
      <c r="AU24" s="296" t="s">
        <v>1114</v>
      </c>
      <c r="AV24" s="297">
        <f>AVERAGE(AV12:AV20)</f>
        <v>0.8342857142857143</v>
      </c>
    </row>
    <row r="25" spans="1:55" ht="51" x14ac:dyDescent="0.2">
      <c r="T25" s="295" t="s">
        <v>202</v>
      </c>
      <c r="AU25" s="296" t="s">
        <v>1114</v>
      </c>
      <c r="AV25" s="298">
        <f>AVERAGE(AV21)</f>
        <v>0.2666</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hyperlinks>
    <hyperlink ref="BC13" r:id="rId1" display="http://chapinero.gov.co/transparencia/planeacion/planeshttp://www.gobiernobogota.gov.co/rendicion-de-cuentas/?q=alcaldias-localeshttp://veeduriadistrital.gov.co/content/Rendicion-Cuentas-Locales-2020"/>
    <hyperlink ref="BC14" r:id="rId2" display="http://www.antonionarino.gov.co/noticias/acompananos-la-audiencia-publica-rendicion-cuentas-la-gestion-2020"/>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1</v>
      </c>
      <c r="AW12" s="256">
        <v>1</v>
      </c>
      <c r="AX12" s="256"/>
      <c r="AY12" s="256">
        <v>1</v>
      </c>
      <c r="AZ12" s="256"/>
      <c r="BA12" s="46">
        <v>1</v>
      </c>
      <c r="BB12" s="329">
        <f>(AV12*AU12/BA12)+(AX12*AW12/BA12)+(AZ12*AY12/BA12)</f>
        <v>0</v>
      </c>
      <c r="BC12" s="255" t="s">
        <v>1096</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161" t="s">
        <v>1088</v>
      </c>
      <c r="BD13" s="2"/>
    </row>
    <row r="14" spans="1:93" s="3" customFormat="1" ht="102"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1087</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1</v>
      </c>
      <c r="AW15" s="255"/>
      <c r="AX15" s="255"/>
      <c r="AY15" s="255"/>
      <c r="AZ15" s="255"/>
      <c r="BA15" s="19">
        <v>20</v>
      </c>
      <c r="BB15" s="329">
        <f t="shared" ref="BB15:BB22" si="0">(AV15*AU15/BA15)+(AX15*AW15/BA15)+(AZ15*AY15/BA15)</f>
        <v>0</v>
      </c>
      <c r="BC15" s="255" t="s">
        <v>1086</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1</v>
      </c>
      <c r="AW16" s="261">
        <v>1</v>
      </c>
      <c r="AX16" s="261"/>
      <c r="AY16" s="261">
        <v>1</v>
      </c>
      <c r="AZ16" s="261"/>
      <c r="BA16" s="45">
        <v>1</v>
      </c>
      <c r="BB16" s="329">
        <f t="shared" si="0"/>
        <v>0</v>
      </c>
      <c r="BC16" s="255" t="s">
        <v>1096</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143" t="s">
        <v>1085</v>
      </c>
    </row>
    <row r="18" spans="1:55"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143" t="s">
        <v>1084</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89" t="s">
        <v>1083</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89" t="s">
        <v>1082</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0.23330000000000001</v>
      </c>
      <c r="AW21" s="252">
        <v>1</v>
      </c>
      <c r="AX21" s="252"/>
      <c r="AY21" s="252">
        <v>1</v>
      </c>
      <c r="AZ21" s="252"/>
      <c r="BA21" s="48">
        <v>1</v>
      </c>
      <c r="BB21" s="329">
        <f t="shared" si="0"/>
        <v>0.23330000000000001</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0.90416249999999998</v>
      </c>
    </row>
    <row r="24" spans="1:55" x14ac:dyDescent="0.2">
      <c r="T24" s="295" t="s">
        <v>159</v>
      </c>
      <c r="AU24" s="296" t="s">
        <v>1114</v>
      </c>
      <c r="AV24" s="297">
        <f>AVERAGE(AV12:AV20)</f>
        <v>1</v>
      </c>
    </row>
    <row r="25" spans="1:55" ht="51" x14ac:dyDescent="0.2">
      <c r="T25" s="295" t="s">
        <v>202</v>
      </c>
      <c r="AU25" s="296" t="s">
        <v>1114</v>
      </c>
      <c r="AV25" s="298">
        <f>AVERAGE(AV21)</f>
        <v>0.23330000000000001</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hyperlinks>
    <hyperlink ref="BC13" r:id="rId1" display="http://chapinero.gov.co/transparencia/planeacion/planeshttp://www.gobiernobogota.gov.co/rendicion-de-cuentas/?q=alcaldias-localeshttp://veeduriadistrital.gov.co/content/Rendicion-Cuentas-Locales-2020"/>
    <hyperlink ref="BC14" r:id="rId2" display="http://www.antonionarino.gov.co/noticias/acompananos-la-audiencia-publica-rendicion-cuentas-la-gestion-2020"/>
  </hyperlinks>
  <pageMargins left="0.7" right="0.7" top="0.75" bottom="0.75" header="0.3" footer="0.3"/>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1</v>
      </c>
      <c r="AW12" s="256">
        <v>1</v>
      </c>
      <c r="AX12" s="256"/>
      <c r="AY12" s="256">
        <v>1</v>
      </c>
      <c r="AZ12" s="256"/>
      <c r="BA12" s="46">
        <v>1</v>
      </c>
      <c r="BB12" s="329">
        <f>(AV12*AU12/BA12)+(AX12*AW12/BA12)+(AZ12*AY12/BA12)</f>
        <v>0</v>
      </c>
      <c r="BC12" s="143" t="s">
        <v>1092</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161" t="s">
        <v>1095</v>
      </c>
      <c r="BD13" s="2"/>
    </row>
    <row r="14" spans="1:93" s="3" customFormat="1" ht="114.75"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1094</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1</v>
      </c>
      <c r="AW15" s="255"/>
      <c r="AX15" s="255"/>
      <c r="AY15" s="255"/>
      <c r="AZ15" s="255"/>
      <c r="BA15" s="19">
        <v>20</v>
      </c>
      <c r="BB15" s="329">
        <f t="shared" ref="BB15:BB22" si="0">(AV15*AU15/BA15)+(AX15*AW15/BA15)+(AZ15*AY15/BA15)</f>
        <v>0</v>
      </c>
      <c r="BC15" s="143" t="s">
        <v>1093</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1</v>
      </c>
      <c r="AW16" s="261">
        <v>1</v>
      </c>
      <c r="AX16" s="261"/>
      <c r="AY16" s="261">
        <v>1</v>
      </c>
      <c r="AZ16" s="261"/>
      <c r="BA16" s="45">
        <v>1</v>
      </c>
      <c r="BB16" s="329">
        <f t="shared" si="0"/>
        <v>0</v>
      </c>
      <c r="BC16" s="143" t="s">
        <v>1092</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143" t="s">
        <v>1091</v>
      </c>
    </row>
    <row r="18" spans="1:55"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161" t="s">
        <v>1090</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61" t="s">
        <v>1089</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61" t="s">
        <v>1089</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0.24440000000000001</v>
      </c>
      <c r="AW21" s="252">
        <v>1</v>
      </c>
      <c r="AX21" s="252"/>
      <c r="AY21" s="252">
        <v>1</v>
      </c>
      <c r="AZ21" s="252"/>
      <c r="BA21" s="48">
        <v>1</v>
      </c>
      <c r="BB21" s="329">
        <f t="shared" si="0"/>
        <v>0.24440000000000001</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44">
        <v>0.66659999999999997</v>
      </c>
      <c r="AW22" s="234">
        <v>1</v>
      </c>
      <c r="AX22" s="233"/>
      <c r="AY22" s="234">
        <v>1</v>
      </c>
      <c r="AZ22" s="233"/>
      <c r="BA22" s="235">
        <v>21</v>
      </c>
      <c r="BB22" s="329">
        <f t="shared" si="0"/>
        <v>0</v>
      </c>
      <c r="BC22" s="189" t="s">
        <v>825</v>
      </c>
    </row>
    <row r="23" spans="1:55" x14ac:dyDescent="0.2">
      <c r="AU23" s="268" t="s">
        <v>1114</v>
      </c>
      <c r="AV23" s="282">
        <f>AVERAGE(AV12:AV21)</f>
        <v>0.90554999999999997</v>
      </c>
    </row>
    <row r="24" spans="1:55" x14ac:dyDescent="0.2">
      <c r="T24" s="295" t="s">
        <v>159</v>
      </c>
      <c r="AU24" s="296" t="s">
        <v>1114</v>
      </c>
      <c r="AV24" s="297">
        <f>AVERAGE(AV12:AV20)</f>
        <v>1</v>
      </c>
    </row>
    <row r="25" spans="1:55" ht="51" x14ac:dyDescent="0.2">
      <c r="T25" s="295" t="s">
        <v>202</v>
      </c>
      <c r="AU25" s="296" t="s">
        <v>1114</v>
      </c>
      <c r="AV25" s="298">
        <f>AVERAGE(AV21)</f>
        <v>0.24440000000000001</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hyperlinks>
    <hyperlink ref="BC13" r:id="rId1" display="http://chapinero.gov.co/transparencia/planeacion/planeshttp://www.gobiernobogota.gov.co/rendicion-de-cuentas/?q=alcaldias-localeshttp://veeduriadistrital.gov.co/content/Rendicion-Cuentas-Locales-2020"/>
    <hyperlink ref="BC14" r:id="rId2" display="http://www.antonionarino.gov.co/noticias/acompananos-la-audiencia-publica-rendicion-cuentas-la-gestion-2020"/>
  </hyperlinks>
  <pageMargins left="0.7" right="0.7" top="0.75" bottom="0.75" header="0.3" footer="0.3"/>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Normal="100" workbookViewId="0">
      <selection activeCell="E12" sqref="E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32.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290"/>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256">
        <v>1</v>
      </c>
      <c r="AW12" s="256">
        <v>1</v>
      </c>
      <c r="AX12" s="256"/>
      <c r="AY12" s="256">
        <v>1</v>
      </c>
      <c r="AZ12" s="256"/>
      <c r="BA12" s="46">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261">
        <v>1</v>
      </c>
      <c r="AW13" s="255"/>
      <c r="AX13" s="255"/>
      <c r="AY13" s="255"/>
      <c r="AZ13" s="255"/>
      <c r="BA13" s="19">
        <v>21</v>
      </c>
      <c r="BB13" s="329">
        <f>(AV13*AU13/BA13)+(AX13*AW13/BA13)+(AZ13*AY13/BA13)</f>
        <v>4.7619047619047616E-2</v>
      </c>
      <c r="BC13" s="255" t="s">
        <v>1243</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256">
        <v>1</v>
      </c>
      <c r="AW14" s="256">
        <v>0.25</v>
      </c>
      <c r="AX14" s="257"/>
      <c r="AY14" s="256">
        <v>0.5</v>
      </c>
      <c r="AZ14" s="257"/>
      <c r="BA14" s="228">
        <v>4</v>
      </c>
      <c r="BB14" s="329">
        <f>(AV14*AU14)+(AX14*AW14)+(AZ14*AY14)</f>
        <v>0</v>
      </c>
      <c r="BC14" s="255" t="s">
        <v>1282</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289">
        <v>1</v>
      </c>
      <c r="AW15" s="255"/>
      <c r="AX15" s="255"/>
      <c r="AY15" s="255"/>
      <c r="AZ15" s="255"/>
      <c r="BA15" s="19">
        <v>20</v>
      </c>
      <c r="BB15" s="329">
        <f t="shared" ref="BB15:BB22" si="0">(AV15*AU15/BA15)+(AX15*AW15/BA15)+(AZ15*AY15/BA15)</f>
        <v>0</v>
      </c>
      <c r="BC15" s="161" t="s">
        <v>1283</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256">
        <f>((5/26)*100%)</f>
        <v>0.19230769230769232</v>
      </c>
      <c r="AW16" s="261">
        <v>1</v>
      </c>
      <c r="AX16" s="261"/>
      <c r="AY16" s="261">
        <v>1</v>
      </c>
      <c r="AZ16" s="261"/>
      <c r="BA16" s="45">
        <v>1</v>
      </c>
      <c r="BB16" s="329">
        <f t="shared" si="0"/>
        <v>0</v>
      </c>
      <c r="BC16" s="161" t="s">
        <v>1284</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256">
        <v>1</v>
      </c>
      <c r="AW17" s="256">
        <v>0.5</v>
      </c>
      <c r="AX17" s="257"/>
      <c r="AY17" s="256">
        <v>0.5</v>
      </c>
      <c r="AZ17" s="257"/>
      <c r="BA17" s="228">
        <v>2</v>
      </c>
      <c r="BB17" s="329">
        <f t="shared" si="0"/>
        <v>0</v>
      </c>
      <c r="BC17" s="255" t="s">
        <v>1238</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260">
        <v>1</v>
      </c>
      <c r="AW18" s="259"/>
      <c r="AX18" s="259"/>
      <c r="AY18" s="259"/>
      <c r="AZ18" s="259"/>
      <c r="BA18" s="258">
        <v>21</v>
      </c>
      <c r="BB18" s="329">
        <f t="shared" si="0"/>
        <v>0</v>
      </c>
      <c r="BC18" s="255" t="s">
        <v>1238</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256">
        <v>0.5</v>
      </c>
      <c r="AW19" s="257"/>
      <c r="AX19" s="257"/>
      <c r="AY19" s="257"/>
      <c r="AZ19" s="257"/>
      <c r="BA19" s="228">
        <v>20</v>
      </c>
      <c r="BB19" s="329">
        <f t="shared" si="0"/>
        <v>0</v>
      </c>
      <c r="BC19" s="255" t="s">
        <v>1281</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256">
        <v>1</v>
      </c>
      <c r="AW20" s="256">
        <v>1</v>
      </c>
      <c r="AX20" s="256"/>
      <c r="AY20" s="256">
        <v>1</v>
      </c>
      <c r="AZ20" s="256"/>
      <c r="BA20" s="46">
        <v>1</v>
      </c>
      <c r="BB20" s="329">
        <f t="shared" si="0"/>
        <v>0</v>
      </c>
      <c r="BC20" s="255" t="s">
        <v>1280</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252">
        <v>0.18890000000000001</v>
      </c>
      <c r="AW21" s="252">
        <v>1</v>
      </c>
      <c r="AX21" s="252"/>
      <c r="AY21" s="252">
        <v>1</v>
      </c>
      <c r="AZ21" s="252"/>
      <c r="BA21" s="48">
        <v>1</v>
      </c>
      <c r="BB21" s="329">
        <f t="shared" si="0"/>
        <v>0.18890000000000001</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0.78812076923076924</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0.85470085470085477</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0.18890000000000001</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115" zoomScaleNormal="115" workbookViewId="0">
      <selection activeCell="J12" sqref="J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 style="148" customWidth="1"/>
    <col min="19" max="19" width="17.85546875" style="148" hidden="1" customWidth="1"/>
    <col min="20" max="20" width="22.7109375" style="148" hidden="1" customWidth="1"/>
    <col min="21" max="46" width="0" style="148" hidden="1" customWidth="1"/>
    <col min="47" max="48" width="8.140625" style="150" bestFit="1" customWidth="1"/>
    <col min="49" max="52" width="8.140625" style="150" hidden="1" customWidth="1"/>
    <col min="53" max="53" width="8.140625" style="148" hidden="1" customWidth="1"/>
    <col min="54" max="54" width="8.140625" style="148" bestFit="1" customWidth="1"/>
    <col min="55" max="55" width="40.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166" t="s">
        <v>24</v>
      </c>
      <c r="N11" s="166" t="s">
        <v>25</v>
      </c>
      <c r="O11" s="166" t="s">
        <v>26</v>
      </c>
      <c r="P11" s="166" t="s">
        <v>27</v>
      </c>
      <c r="Q11" s="166" t="s">
        <v>32</v>
      </c>
      <c r="R11" s="166" t="s">
        <v>33</v>
      </c>
      <c r="S11" s="166" t="s">
        <v>34</v>
      </c>
      <c r="T11" s="166"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0.88888888888888884</v>
      </c>
      <c r="AW12" s="158">
        <v>1</v>
      </c>
      <c r="AX12" s="158"/>
      <c r="AY12" s="158">
        <v>1</v>
      </c>
      <c r="AZ12" s="158"/>
      <c r="BA12" s="159">
        <v>1</v>
      </c>
      <c r="BB12" s="329">
        <f>(AV12*AU12/BA12)+(AX12*AW12/BA12)+(AZ12*AY12/BA12)</f>
        <v>0</v>
      </c>
      <c r="BC12" s="161" t="s">
        <v>1342</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c r="AW13" s="161"/>
      <c r="AX13" s="161"/>
      <c r="AY13" s="161"/>
      <c r="AZ13" s="161"/>
      <c r="BA13" s="144">
        <v>21</v>
      </c>
      <c r="BB13" s="329">
        <f>(AV13*AU13/BA13)+(AX13*AW13/BA13)+(AZ13*AY13/BA13)</f>
        <v>0</v>
      </c>
      <c r="BC13" s="189" t="s">
        <v>1288</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0.75</v>
      </c>
      <c r="AW14" s="158">
        <v>0.25</v>
      </c>
      <c r="AX14" s="162"/>
      <c r="AY14" s="158">
        <v>0.5</v>
      </c>
      <c r="AZ14" s="162"/>
      <c r="BA14" s="143">
        <v>4</v>
      </c>
      <c r="BB14" s="329">
        <f>(AV14*AU14)+(AX14*AW14)+(AZ14*AY14)</f>
        <v>0</v>
      </c>
      <c r="BC14" s="189" t="s">
        <v>1289</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1"/>
      <c r="AW15" s="161"/>
      <c r="AX15" s="161"/>
      <c r="AY15" s="161"/>
      <c r="AZ15" s="161"/>
      <c r="BA15" s="144">
        <v>20</v>
      </c>
      <c r="BB15" s="329">
        <f t="shared" ref="BB15:BB22" si="0">(AV15*AU15/BA15)+(AX15*AW15/BA15)+(AZ15*AY15/BA15)</f>
        <v>0</v>
      </c>
      <c r="BC15" s="189" t="s">
        <v>1288</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v>0.5</v>
      </c>
      <c r="AW16" s="160">
        <v>1</v>
      </c>
      <c r="AX16" s="160"/>
      <c r="AY16" s="160">
        <v>1</v>
      </c>
      <c r="AZ16" s="160"/>
      <c r="BA16" s="163">
        <v>1</v>
      </c>
      <c r="BB16" s="329">
        <f t="shared" si="0"/>
        <v>0</v>
      </c>
      <c r="BC16" s="161" t="s">
        <v>1342</v>
      </c>
      <c r="BD16" s="157"/>
    </row>
    <row r="17" spans="1:55" s="175" customFormat="1" ht="203.25" customHeight="1"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1</v>
      </c>
      <c r="AW17" s="158">
        <v>0.5</v>
      </c>
      <c r="AX17" s="162"/>
      <c r="AY17" s="158">
        <v>0.5</v>
      </c>
      <c r="AZ17" s="162"/>
      <c r="BA17" s="143">
        <v>2</v>
      </c>
      <c r="BB17" s="329">
        <f t="shared" si="0"/>
        <v>0</v>
      </c>
      <c r="BC17" s="189" t="s">
        <v>1343</v>
      </c>
    </row>
    <row r="18" spans="1:55" s="175" customFormat="1" ht="179.25" customHeight="1"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189" t="s">
        <v>1287</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62"/>
      <c r="AW19" s="162"/>
      <c r="AX19" s="162"/>
      <c r="AY19" s="162"/>
      <c r="AZ19" s="162"/>
      <c r="BA19" s="143">
        <v>20</v>
      </c>
      <c r="BB19" s="329">
        <f t="shared" si="0"/>
        <v>0</v>
      </c>
      <c r="BC19" s="189" t="s">
        <v>1286</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189" t="s">
        <v>1285</v>
      </c>
    </row>
    <row r="21" spans="1:55" s="175" customFormat="1" ht="103.5" customHeight="1" x14ac:dyDescent="0.2">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0.19442499999999999</v>
      </c>
      <c r="AW21" s="164">
        <v>1</v>
      </c>
      <c r="AX21" s="164"/>
      <c r="AY21" s="164">
        <v>1</v>
      </c>
      <c r="AZ21" s="164"/>
      <c r="BA21" s="165">
        <v>1</v>
      </c>
      <c r="BB21" s="329">
        <f t="shared" si="0"/>
        <v>0.19442499999999999</v>
      </c>
      <c r="BC21" s="291" t="s">
        <v>1344</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0.72221898148148156</v>
      </c>
    </row>
    <row r="24" spans="1:55" ht="25.5" x14ac:dyDescent="0.2">
      <c r="R24" s="295" t="s">
        <v>159</v>
      </c>
      <c r="S24" s="295" t="s">
        <v>159</v>
      </c>
      <c r="T24" s="295" t="s">
        <v>159</v>
      </c>
      <c r="U24" s="295" t="s">
        <v>159</v>
      </c>
      <c r="V24" s="295" t="s">
        <v>159</v>
      </c>
      <c r="W24" s="295" t="s">
        <v>159</v>
      </c>
      <c r="X24" s="295" t="s">
        <v>159</v>
      </c>
      <c r="Y24" s="295" t="s">
        <v>159</v>
      </c>
      <c r="Z24" s="295" t="s">
        <v>159</v>
      </c>
      <c r="AA24" s="295" t="s">
        <v>159</v>
      </c>
      <c r="AB24" s="295" t="s">
        <v>159</v>
      </c>
      <c r="AC24" s="295" t="s">
        <v>159</v>
      </c>
      <c r="AD24" s="295" t="s">
        <v>159</v>
      </c>
      <c r="AE24" s="295" t="s">
        <v>159</v>
      </c>
      <c r="AF24" s="295" t="s">
        <v>159</v>
      </c>
      <c r="AG24" s="295" t="s">
        <v>159</v>
      </c>
      <c r="AH24" s="295" t="s">
        <v>159</v>
      </c>
      <c r="AI24" s="295" t="s">
        <v>159</v>
      </c>
      <c r="AJ24" s="295" t="s">
        <v>159</v>
      </c>
      <c r="AK24" s="295" t="s">
        <v>159</v>
      </c>
      <c r="AL24" s="295" t="s">
        <v>159</v>
      </c>
      <c r="AM24" s="295" t="s">
        <v>159</v>
      </c>
      <c r="AN24" s="295" t="s">
        <v>159</v>
      </c>
      <c r="AO24" s="295" t="s">
        <v>159</v>
      </c>
      <c r="AP24" s="295" t="s">
        <v>159</v>
      </c>
      <c r="AQ24" s="295" t="s">
        <v>159</v>
      </c>
      <c r="AR24" s="295" t="s">
        <v>159</v>
      </c>
      <c r="AS24" s="295" t="s">
        <v>159</v>
      </c>
      <c r="AT24" s="295" t="s">
        <v>159</v>
      </c>
      <c r="AU24" s="296" t="s">
        <v>1114</v>
      </c>
      <c r="AV24" s="297">
        <f>AVERAGE(AV12:AV20)</f>
        <v>0.82777777777777783</v>
      </c>
    </row>
    <row r="25" spans="1:55" ht="89.25" x14ac:dyDescent="0.2">
      <c r="R25" s="295" t="s">
        <v>202</v>
      </c>
      <c r="S25" s="295" t="s">
        <v>202</v>
      </c>
      <c r="T25" s="295" t="s">
        <v>202</v>
      </c>
      <c r="U25" s="295" t="s">
        <v>202</v>
      </c>
      <c r="V25" s="295" t="s">
        <v>202</v>
      </c>
      <c r="W25" s="295" t="s">
        <v>202</v>
      </c>
      <c r="X25" s="295" t="s">
        <v>202</v>
      </c>
      <c r="Y25" s="295" t="s">
        <v>202</v>
      </c>
      <c r="Z25" s="295" t="s">
        <v>202</v>
      </c>
      <c r="AA25" s="295" t="s">
        <v>202</v>
      </c>
      <c r="AB25" s="295" t="s">
        <v>202</v>
      </c>
      <c r="AC25" s="295" t="s">
        <v>202</v>
      </c>
      <c r="AD25" s="295" t="s">
        <v>202</v>
      </c>
      <c r="AE25" s="295" t="s">
        <v>202</v>
      </c>
      <c r="AF25" s="295" t="s">
        <v>202</v>
      </c>
      <c r="AG25" s="295" t="s">
        <v>202</v>
      </c>
      <c r="AH25" s="295" t="s">
        <v>202</v>
      </c>
      <c r="AI25" s="295" t="s">
        <v>202</v>
      </c>
      <c r="AJ25" s="295" t="s">
        <v>202</v>
      </c>
      <c r="AK25" s="295" t="s">
        <v>202</v>
      </c>
      <c r="AL25" s="295" t="s">
        <v>202</v>
      </c>
      <c r="AM25" s="295" t="s">
        <v>202</v>
      </c>
      <c r="AN25" s="295" t="s">
        <v>202</v>
      </c>
      <c r="AO25" s="295" t="s">
        <v>202</v>
      </c>
      <c r="AP25" s="295" t="s">
        <v>202</v>
      </c>
      <c r="AQ25" s="295" t="s">
        <v>202</v>
      </c>
      <c r="AR25" s="295" t="s">
        <v>202</v>
      </c>
      <c r="AS25" s="295" t="s">
        <v>202</v>
      </c>
      <c r="AT25" s="295" t="s">
        <v>202</v>
      </c>
      <c r="AU25" s="296" t="s">
        <v>1114</v>
      </c>
      <c r="AV25" s="298">
        <f>AVERAGE(AV21)</f>
        <v>0.19442499999999999</v>
      </c>
    </row>
  </sheetData>
  <autoFilter ref="D11:BC22"/>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9"/>
  <sheetViews>
    <sheetView workbookViewId="0">
      <selection activeCell="C19" sqref="C19"/>
    </sheetView>
  </sheetViews>
  <sheetFormatPr baseColWidth="10" defaultRowHeight="15" x14ac:dyDescent="0.25"/>
  <cols>
    <col min="1" max="1" width="61.140625" customWidth="1"/>
    <col min="2" max="2" width="30.42578125" customWidth="1"/>
    <col min="3" max="3" width="32.28515625" customWidth="1"/>
    <col min="4" max="4" width="41" customWidth="1"/>
  </cols>
  <sheetData>
    <row r="3" spans="1:4" x14ac:dyDescent="0.25">
      <c r="A3" s="405" t="s">
        <v>1543</v>
      </c>
      <c r="B3" t="s">
        <v>1547</v>
      </c>
      <c r="C3" t="s">
        <v>1548</v>
      </c>
    </row>
    <row r="4" spans="1:4" x14ac:dyDescent="0.25">
      <c r="A4" s="406" t="s">
        <v>124</v>
      </c>
      <c r="B4" s="407">
        <v>0.49999999999999994</v>
      </c>
      <c r="C4" s="407">
        <v>1</v>
      </c>
    </row>
    <row r="5" spans="1:4" x14ac:dyDescent="0.25">
      <c r="A5" s="406" t="s">
        <v>540</v>
      </c>
      <c r="B5" s="407">
        <v>0.33</v>
      </c>
      <c r="C5" s="407">
        <v>0</v>
      </c>
    </row>
    <row r="6" spans="1:4" x14ac:dyDescent="0.25">
      <c r="A6" s="406" t="s">
        <v>159</v>
      </c>
      <c r="B6" s="407">
        <v>0.8928571428571429</v>
      </c>
      <c r="C6" s="407">
        <v>0.41646632909574077</v>
      </c>
    </row>
    <row r="7" spans="1:4" x14ac:dyDescent="0.25">
      <c r="A7" s="406" t="s">
        <v>199</v>
      </c>
      <c r="B7" s="407">
        <v>0.77777777777777779</v>
      </c>
      <c r="C7" s="407">
        <v>0</v>
      </c>
    </row>
    <row r="8" spans="1:4" x14ac:dyDescent="0.25">
      <c r="A8" s="406" t="s">
        <v>202</v>
      </c>
      <c r="B8" s="407">
        <v>0.66666666666666663</v>
      </c>
      <c r="C8" s="407">
        <v>0.61245321875000003</v>
      </c>
    </row>
    <row r="9" spans="1:4" x14ac:dyDescent="0.25">
      <c r="A9" s="406" t="s">
        <v>258</v>
      </c>
      <c r="B9" s="407">
        <v>0.66666666666666663</v>
      </c>
      <c r="C9" s="407">
        <v>0.83333333333333337</v>
      </c>
    </row>
    <row r="10" spans="1:4" x14ac:dyDescent="0.25">
      <c r="A10" s="406" t="s">
        <v>64</v>
      </c>
      <c r="B10" s="407">
        <v>0.25</v>
      </c>
      <c r="C10" s="407">
        <v>1</v>
      </c>
    </row>
    <row r="11" spans="1:4" x14ac:dyDescent="0.25">
      <c r="A11" s="406" t="s">
        <v>1544</v>
      </c>
      <c r="B11" s="407">
        <v>0.6857692307692308</v>
      </c>
      <c r="C11" s="407">
        <v>0.53276059104103179</v>
      </c>
    </row>
    <row r="13" spans="1:4" x14ac:dyDescent="0.25">
      <c r="B13" s="407"/>
      <c r="C13" s="407">
        <f>GETPIVOTDATA("Promedio de AVANCE OBSERVADO",$A$3,"PAAC Componente","Gestión del riesgo de corrupción")*GETPIVOTDATA("Promedio de AVANCE ESPERADO",$A$3,"PAAC Componente","Gestión del riesgo de corrupción")</f>
        <v>0.49999999999999994</v>
      </c>
      <c r="D13" s="415"/>
    </row>
    <row r="14" spans="1:4" x14ac:dyDescent="0.25">
      <c r="B14" s="407"/>
      <c r="C14" s="407">
        <f>GETPIVOTDATA("Promedio de AVANCE OBSERVADO",$A$3,"PAAC Componente","Racionalización de trámites")*GETPIVOTDATA("Promedio de AVANCE ESPERADO",$A$3,"PAAC Componente","Racionalización de trámites")</f>
        <v>0</v>
      </c>
      <c r="D14" s="415"/>
    </row>
    <row r="15" spans="1:4" x14ac:dyDescent="0.25">
      <c r="B15" s="407"/>
      <c r="C15" s="407">
        <f>GETPIVOTDATA("Promedio de AVANCE OBSERVADO",$A$3,"PAAC Componente","Rendición de cuentas")*GETPIVOTDATA("Promedio de AVANCE ESPERADO",$A$3,"PAAC Componente","Rendición de cuentas")</f>
        <v>0.37184493669262569</v>
      </c>
      <c r="D15" s="415"/>
    </row>
    <row r="16" spans="1:4" x14ac:dyDescent="0.25">
      <c r="B16" s="407"/>
      <c r="C16" s="407">
        <f>GETPIVOTDATA("Promedio de AVANCE OBSERVADO",$A$3,"PAAC Componente","Mecanismos para mejorar la atención a la ciudadanía")*GETPIVOTDATA("Promedio de AVANCE ESPERADO",$A$3,"PAAC Componente","Mecanismos para mejorar la atención a la ciudadanía")</f>
        <v>0</v>
      </c>
      <c r="D16" s="415"/>
    </row>
    <row r="17" spans="2:4" x14ac:dyDescent="0.25">
      <c r="B17" s="407"/>
      <c r="C17" s="407">
        <f>GETPIVOTDATA("Promedio de AVANCE OBSERVADO",$A$3,"PAAC Componente","Mecanismos para la transparencia y acceso a la información pública")*GETPIVOTDATA("Promedio de AVANCE ESPERADO",$A$3,"PAAC Componente","Mecanismos para la transparencia y acceso a la información pública")</f>
        <v>0.40830214583333335</v>
      </c>
      <c r="D17" s="415"/>
    </row>
    <row r="18" spans="2:4" x14ac:dyDescent="0.25">
      <c r="B18" s="407"/>
      <c r="C18" s="407">
        <f>GETPIVOTDATA("Promedio de AVANCE OBSERVADO",$A$3,"PAAC Componente","Plan de integridad")*GETPIVOTDATA("Promedio de AVANCE ESPERADO",$A$3,"PAAC Componente","Plan de integridad")</f>
        <v>0.55555555555555558</v>
      </c>
      <c r="D18" s="415"/>
    </row>
    <row r="19" spans="2:4" x14ac:dyDescent="0.25">
      <c r="B19" s="407"/>
      <c r="C19" s="407">
        <f>GETPIVOTDATA("Promedio de AVANCE OBSERVADO",$A$3,"PAAC Componente","Iniciativas Adicionales")*GETPIVOTDATA("Promedio de AVANCE ESPERADO",$A$3,"PAAC Componente","Iniciativas Adicionales")</f>
        <v>0.25</v>
      </c>
      <c r="D19" s="415"/>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120" zoomScaleNormal="120" workbookViewId="0">
      <selection activeCell="J12" sqref="J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 style="148" customWidth="1"/>
    <col min="19" max="19" width="17.85546875" style="148" hidden="1" customWidth="1"/>
    <col min="20" max="20" width="22.7109375" style="148" hidden="1" customWidth="1"/>
    <col min="21" max="46" width="0" style="148" hidden="1" customWidth="1"/>
    <col min="47" max="48" width="8.140625" style="150" bestFit="1" customWidth="1"/>
    <col min="49" max="52" width="8.140625" style="150" hidden="1" customWidth="1"/>
    <col min="53" max="53" width="8.140625" style="148" hidden="1" customWidth="1"/>
    <col min="54" max="54" width="8.140625" style="148" bestFit="1" customWidth="1"/>
    <col min="55" max="55" width="28.8554687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166" t="s">
        <v>24</v>
      </c>
      <c r="N11" s="166" t="s">
        <v>25</v>
      </c>
      <c r="O11" s="166" t="s">
        <v>26</v>
      </c>
      <c r="P11" s="166" t="s">
        <v>27</v>
      </c>
      <c r="Q11" s="166" t="s">
        <v>32</v>
      </c>
      <c r="R11" s="166" t="s">
        <v>33</v>
      </c>
      <c r="S11" s="166" t="s">
        <v>34</v>
      </c>
      <c r="T11" s="166"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292" t="s">
        <v>1297</v>
      </c>
      <c r="BD13" s="157"/>
    </row>
    <row r="14" spans="1:93" s="154" customFormat="1" ht="140.25"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0.75</v>
      </c>
      <c r="AW14" s="158">
        <v>0.25</v>
      </c>
      <c r="AX14" s="162"/>
      <c r="AY14" s="158">
        <v>0.5</v>
      </c>
      <c r="AZ14" s="162"/>
      <c r="BA14" s="143">
        <v>4</v>
      </c>
      <c r="BB14" s="329">
        <f>(AV14*AU14)+(AX14*AW14)+(AZ14*AY14)</f>
        <v>0</v>
      </c>
      <c r="BC14" s="189" t="s">
        <v>1296</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1"/>
      <c r="AW15" s="161"/>
      <c r="AX15" s="161"/>
      <c r="AY15" s="161"/>
      <c r="AZ15" s="161"/>
      <c r="BA15" s="144">
        <v>20</v>
      </c>
      <c r="BB15" s="329">
        <f t="shared" ref="BB15:BB22" si="0">(AV15*AU15/BA15)+(AX15*AW15/BA15)+(AZ15*AY15/BA15)</f>
        <v>0</v>
      </c>
      <c r="BC15" s="189" t="s">
        <v>1292</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c r="AW16" s="160">
        <v>1</v>
      </c>
      <c r="AX16" s="160"/>
      <c r="AY16" s="160">
        <v>1</v>
      </c>
      <c r="AZ16" s="160"/>
      <c r="BA16" s="163">
        <v>1</v>
      </c>
      <c r="BB16" s="329">
        <f t="shared" si="0"/>
        <v>0</v>
      </c>
      <c r="BC16" s="189" t="s">
        <v>1295</v>
      </c>
      <c r="BD16" s="157"/>
    </row>
    <row r="17" spans="1:55" s="175" customFormat="1" ht="12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1</v>
      </c>
      <c r="AW17" s="158">
        <v>0.5</v>
      </c>
      <c r="AX17" s="162"/>
      <c r="AY17" s="158">
        <v>0.5</v>
      </c>
      <c r="AZ17" s="162"/>
      <c r="BA17" s="143">
        <v>2</v>
      </c>
      <c r="BB17" s="329">
        <f t="shared" si="0"/>
        <v>0</v>
      </c>
      <c r="BC17" s="189" t="s">
        <v>1294</v>
      </c>
    </row>
    <row r="18" spans="1:55" s="175" customFormat="1" ht="140.2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189" t="s">
        <v>1293</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62"/>
      <c r="AW19" s="162"/>
      <c r="AX19" s="162"/>
      <c r="AY19" s="162"/>
      <c r="AZ19" s="162"/>
      <c r="BA19" s="143">
        <v>20</v>
      </c>
      <c r="BB19" s="329">
        <f t="shared" si="0"/>
        <v>0</v>
      </c>
      <c r="BC19" s="189" t="s">
        <v>1292</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189" t="s">
        <v>1292</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0.216645</v>
      </c>
      <c r="AW21" s="164">
        <v>1</v>
      </c>
      <c r="AX21" s="164"/>
      <c r="AY21" s="164">
        <v>1</v>
      </c>
      <c r="AZ21" s="164"/>
      <c r="BA21" s="165">
        <v>1</v>
      </c>
      <c r="BB21" s="329">
        <f t="shared" si="0"/>
        <v>0.216645</v>
      </c>
      <c r="BC21" s="161" t="s">
        <v>1291</v>
      </c>
    </row>
    <row r="22" spans="1:55" s="175" customFormat="1" ht="114.75"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0.82777416666666659</v>
      </c>
    </row>
    <row r="24" spans="1:55" ht="25.5" x14ac:dyDescent="0.2">
      <c r="R24" s="295" t="s">
        <v>159</v>
      </c>
      <c r="S24" s="295" t="s">
        <v>159</v>
      </c>
      <c r="T24" s="295" t="s">
        <v>159</v>
      </c>
      <c r="U24" s="295" t="s">
        <v>159</v>
      </c>
      <c r="V24" s="295" t="s">
        <v>159</v>
      </c>
      <c r="W24" s="295" t="s">
        <v>159</v>
      </c>
      <c r="X24" s="295" t="s">
        <v>159</v>
      </c>
      <c r="Y24" s="295" t="s">
        <v>159</v>
      </c>
      <c r="Z24" s="295" t="s">
        <v>159</v>
      </c>
      <c r="AA24" s="295" t="s">
        <v>159</v>
      </c>
      <c r="AB24" s="295" t="s">
        <v>159</v>
      </c>
      <c r="AC24" s="295" t="s">
        <v>159</v>
      </c>
      <c r="AD24" s="295" t="s">
        <v>159</v>
      </c>
      <c r="AE24" s="295" t="s">
        <v>159</v>
      </c>
      <c r="AF24" s="295" t="s">
        <v>159</v>
      </c>
      <c r="AG24" s="295" t="s">
        <v>159</v>
      </c>
      <c r="AH24" s="295" t="s">
        <v>159</v>
      </c>
      <c r="AI24" s="295" t="s">
        <v>159</v>
      </c>
      <c r="AJ24" s="295" t="s">
        <v>159</v>
      </c>
      <c r="AK24" s="295" t="s">
        <v>159</v>
      </c>
      <c r="AL24" s="295" t="s">
        <v>159</v>
      </c>
      <c r="AM24" s="295" t="s">
        <v>159</v>
      </c>
      <c r="AN24" s="295" t="s">
        <v>159</v>
      </c>
      <c r="AO24" s="295" t="s">
        <v>159</v>
      </c>
      <c r="AP24" s="295" t="s">
        <v>159</v>
      </c>
      <c r="AQ24" s="295" t="s">
        <v>159</v>
      </c>
      <c r="AR24" s="295" t="s">
        <v>159</v>
      </c>
      <c r="AS24" s="295" t="s">
        <v>159</v>
      </c>
      <c r="AT24" s="295" t="s">
        <v>159</v>
      </c>
      <c r="AU24" s="296" t="s">
        <v>1114</v>
      </c>
      <c r="AV24" s="297">
        <f>AVERAGE(AV12:AV20)</f>
        <v>0.95</v>
      </c>
    </row>
    <row r="25" spans="1:55" ht="89.25" x14ac:dyDescent="0.2">
      <c r="R25" s="295" t="s">
        <v>202</v>
      </c>
      <c r="S25" s="295" t="s">
        <v>202</v>
      </c>
      <c r="T25" s="295" t="s">
        <v>202</v>
      </c>
      <c r="U25" s="295" t="s">
        <v>202</v>
      </c>
      <c r="V25" s="295" t="s">
        <v>202</v>
      </c>
      <c r="W25" s="295" t="s">
        <v>202</v>
      </c>
      <c r="X25" s="295" t="s">
        <v>202</v>
      </c>
      <c r="Y25" s="295" t="s">
        <v>202</v>
      </c>
      <c r="Z25" s="295" t="s">
        <v>202</v>
      </c>
      <c r="AA25" s="295" t="s">
        <v>202</v>
      </c>
      <c r="AB25" s="295" t="s">
        <v>202</v>
      </c>
      <c r="AC25" s="295" t="s">
        <v>202</v>
      </c>
      <c r="AD25" s="295" t="s">
        <v>202</v>
      </c>
      <c r="AE25" s="295" t="s">
        <v>202</v>
      </c>
      <c r="AF25" s="295" t="s">
        <v>202</v>
      </c>
      <c r="AG25" s="295" t="s">
        <v>202</v>
      </c>
      <c r="AH25" s="295" t="s">
        <v>202</v>
      </c>
      <c r="AI25" s="295" t="s">
        <v>202</v>
      </c>
      <c r="AJ25" s="295" t="s">
        <v>202</v>
      </c>
      <c r="AK25" s="295" t="s">
        <v>202</v>
      </c>
      <c r="AL25" s="295" t="s">
        <v>202</v>
      </c>
      <c r="AM25" s="295" t="s">
        <v>202</v>
      </c>
      <c r="AN25" s="295" t="s">
        <v>202</v>
      </c>
      <c r="AO25" s="295" t="s">
        <v>202</v>
      </c>
      <c r="AP25" s="295" t="s">
        <v>202</v>
      </c>
      <c r="AQ25" s="295" t="s">
        <v>202</v>
      </c>
      <c r="AR25" s="295" t="s">
        <v>202</v>
      </c>
      <c r="AS25" s="295" t="s">
        <v>202</v>
      </c>
      <c r="AT25" s="295" t="s">
        <v>202</v>
      </c>
      <c r="AU25" s="296" t="s">
        <v>1114</v>
      </c>
      <c r="AV25" s="298">
        <f>AVERAGE(AV21)</f>
        <v>0.216645</v>
      </c>
    </row>
  </sheetData>
  <autoFilter ref="D11:BC22"/>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hyperlinks>
    <hyperlink ref="BC13" r:id="rId1"/>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90" zoomScaleNormal="90" workbookViewId="0">
      <selection activeCell="E12" sqref="E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46.425781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161" t="s">
        <v>1416</v>
      </c>
      <c r="BD13" s="157"/>
    </row>
    <row r="14" spans="1:93" s="154" customFormat="1" ht="105.75" customHeight="1"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161" t="s">
        <v>1415</v>
      </c>
      <c r="BD14" s="157"/>
    </row>
    <row r="15" spans="1:93" s="154" customFormat="1" ht="213" customHeight="1"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v>0.3</v>
      </c>
      <c r="AW15" s="161"/>
      <c r="AX15" s="161"/>
      <c r="AY15" s="161"/>
      <c r="AZ15" s="161"/>
      <c r="BA15" s="144">
        <v>20</v>
      </c>
      <c r="BB15" s="329">
        <f t="shared" ref="BB15:BB22" si="0">(AV15*AU15/BA15)+(AX15*AW15/BA15)+(AZ15*AY15/BA15)</f>
        <v>0</v>
      </c>
      <c r="BC15" s="161" t="s">
        <v>1414</v>
      </c>
      <c r="BD15" s="157"/>
    </row>
    <row r="16" spans="1:93" s="154" customFormat="1" ht="192"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f>(8/18)*100%</f>
        <v>0.44444444444444442</v>
      </c>
      <c r="AW16" s="160">
        <v>1</v>
      </c>
      <c r="AX16" s="160"/>
      <c r="AY16" s="160">
        <v>1</v>
      </c>
      <c r="AZ16" s="160"/>
      <c r="BA16" s="163">
        <v>1</v>
      </c>
      <c r="BB16" s="329">
        <f t="shared" si="0"/>
        <v>0</v>
      </c>
      <c r="BC16" s="161" t="s">
        <v>1413</v>
      </c>
      <c r="BD16" s="157"/>
    </row>
    <row r="17" spans="1:55" s="175" customFormat="1" ht="147" customHeight="1"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0.5</v>
      </c>
      <c r="AW17" s="158">
        <v>0.5</v>
      </c>
      <c r="AX17" s="162"/>
      <c r="AY17" s="158">
        <v>0.5</v>
      </c>
      <c r="AZ17" s="162"/>
      <c r="BA17" s="143">
        <v>2</v>
      </c>
      <c r="BB17" s="329">
        <f t="shared" si="0"/>
        <v>0</v>
      </c>
      <c r="BC17" s="161" t="s">
        <v>1412</v>
      </c>
    </row>
    <row r="18" spans="1:55" s="175" customFormat="1" ht="219.75" customHeight="1"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9"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0.8</v>
      </c>
      <c r="AW18" s="184"/>
      <c r="AX18" s="184"/>
      <c r="AY18" s="184"/>
      <c r="AZ18" s="184"/>
      <c r="BA18" s="182">
        <v>21</v>
      </c>
      <c r="BB18" s="329">
        <f t="shared" si="0"/>
        <v>0</v>
      </c>
      <c r="BC18" s="161" t="s">
        <v>1411</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58">
        <v>0.5</v>
      </c>
      <c r="AW19" s="162"/>
      <c r="AX19" s="162"/>
      <c r="AY19" s="162"/>
      <c r="AZ19" s="162"/>
      <c r="BA19" s="143">
        <v>20</v>
      </c>
      <c r="BB19" s="329">
        <f t="shared" si="0"/>
        <v>0</v>
      </c>
      <c r="BC19" s="161" t="s">
        <v>1419</v>
      </c>
    </row>
    <row r="20" spans="1:55" s="175" customFormat="1" ht="140.2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16.2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0.20553499999999997</v>
      </c>
      <c r="AW21" s="164">
        <v>1</v>
      </c>
      <c r="AX21" s="164"/>
      <c r="AY21" s="164">
        <v>1</v>
      </c>
      <c r="AZ21" s="164"/>
      <c r="BA21" s="165">
        <v>1</v>
      </c>
      <c r="BB21" s="329">
        <f t="shared" si="0"/>
        <v>0.20553499999999997</v>
      </c>
      <c r="BC21" s="161" t="s">
        <v>1410</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0.63888660493827165</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0.69305555555555554</v>
      </c>
      <c r="AW24" s="296"/>
      <c r="AX24" s="297"/>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0.20553499999999997</v>
      </c>
      <c r="AW25" s="296"/>
      <c r="AX25" s="298"/>
    </row>
  </sheetData>
  <autoFilter ref="D11:BC22"/>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Normal="100" workbookViewId="0">
      <selection activeCell="AU12" sqref="AU12:AU2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45.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0.5</v>
      </c>
      <c r="AW13" s="161"/>
      <c r="AX13" s="161"/>
      <c r="AY13" s="161"/>
      <c r="AZ13" s="161"/>
      <c r="BA13" s="144">
        <v>21</v>
      </c>
      <c r="BB13" s="329">
        <f>(AV13*AU13/BA13)+(AX13*AW13/BA13)+(AZ13*AY13/BA13)</f>
        <v>2.3809523809523808E-2</v>
      </c>
      <c r="BC13" s="161" t="s">
        <v>1418</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0</v>
      </c>
      <c r="AW14" s="158">
        <v>0.25</v>
      </c>
      <c r="AX14" s="162"/>
      <c r="AY14" s="158">
        <v>0.5</v>
      </c>
      <c r="AZ14" s="162"/>
      <c r="BA14" s="143">
        <v>4</v>
      </c>
      <c r="BB14" s="329">
        <f>(AV14*AU14)+(AX14*AW14)+(AZ14*AY14)</f>
        <v>0</v>
      </c>
      <c r="BC14" s="161" t="s">
        <v>1417</v>
      </c>
      <c r="BD14" s="157"/>
    </row>
    <row r="15" spans="1:93" s="154" customFormat="1" ht="140.2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c r="AW15" s="161"/>
      <c r="AX15" s="161"/>
      <c r="AY15" s="161"/>
      <c r="AZ15" s="161"/>
      <c r="BA15" s="144">
        <v>20</v>
      </c>
      <c r="BB15" s="329">
        <f t="shared" ref="BB15:BB22" si="0">(AV15*AU15/BA15)+(AX15*AW15/BA15)+(AZ15*AY15/BA15)</f>
        <v>0</v>
      </c>
      <c r="BC15" s="287" t="s">
        <v>1247</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f>(8/20)*100%</f>
        <v>0.4</v>
      </c>
      <c r="AW16" s="160">
        <v>1</v>
      </c>
      <c r="AX16" s="160"/>
      <c r="AY16" s="160">
        <v>1</v>
      </c>
      <c r="AZ16" s="160"/>
      <c r="BA16" s="163">
        <v>1</v>
      </c>
      <c r="BB16" s="329">
        <f t="shared" si="0"/>
        <v>0</v>
      </c>
      <c r="BC16" s="161" t="s">
        <v>1420</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0</v>
      </c>
      <c r="AW17" s="158">
        <v>0.5</v>
      </c>
      <c r="AX17" s="162"/>
      <c r="AY17" s="158">
        <v>0.5</v>
      </c>
      <c r="AZ17" s="162"/>
      <c r="BA17" s="143">
        <v>2</v>
      </c>
      <c r="BB17" s="329">
        <f t="shared" si="0"/>
        <v>0</v>
      </c>
      <c r="BC17" s="161" t="s">
        <v>1421</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0</v>
      </c>
      <c r="AW18" s="184"/>
      <c r="AX18" s="184"/>
      <c r="AY18" s="184"/>
      <c r="AZ18" s="184"/>
      <c r="BA18" s="182">
        <v>21</v>
      </c>
      <c r="BB18" s="329">
        <f t="shared" si="0"/>
        <v>0</v>
      </c>
      <c r="BC18" s="161" t="s">
        <v>1422</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58"/>
      <c r="AW19" s="162"/>
      <c r="AX19" s="162"/>
      <c r="AY19" s="162"/>
      <c r="AZ19" s="162"/>
      <c r="BA19" s="143">
        <v>20</v>
      </c>
      <c r="BB19" s="329">
        <f t="shared" si="0"/>
        <v>0</v>
      </c>
      <c r="BC19" s="287" t="s">
        <v>1247</v>
      </c>
    </row>
    <row r="20" spans="1:55" s="175" customFormat="1" ht="140.2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15.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0.18887000000000001</v>
      </c>
      <c r="AW21" s="164">
        <v>1</v>
      </c>
      <c r="AX21" s="164"/>
      <c r="AY21" s="164">
        <v>1</v>
      </c>
      <c r="AZ21" s="164"/>
      <c r="BA21" s="165">
        <v>1</v>
      </c>
      <c r="BB21" s="329">
        <f t="shared" si="0"/>
        <v>0.18887000000000001</v>
      </c>
      <c r="BC21" s="161" t="s">
        <v>1410</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0.29841000000000001</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0.31666666666666665</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0.18887000000000001</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2" sqref="D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76.710937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240"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0.8</v>
      </c>
      <c r="AW12" s="158">
        <v>1</v>
      </c>
      <c r="AX12" s="158"/>
      <c r="AY12" s="158">
        <v>1</v>
      </c>
      <c r="AZ12" s="158"/>
      <c r="BA12" s="159">
        <v>1</v>
      </c>
      <c r="BB12" s="329">
        <f>(AV12*AU12/BA12)+(AX12*AW12/BA12)+(AZ12*AY12/BA12)</f>
        <v>0</v>
      </c>
      <c r="BC12" s="288" t="s">
        <v>1248</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161" t="s">
        <v>1243</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161" t="s">
        <v>1242</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1"/>
      <c r="AW15" s="161"/>
      <c r="AX15" s="161"/>
      <c r="AY15" s="161"/>
      <c r="AZ15" s="161"/>
      <c r="BA15" s="144">
        <v>20</v>
      </c>
      <c r="BB15" s="329">
        <f t="shared" ref="BB15:BB22" si="0">(AV15*AU15/BA15)+(AX15*AW15/BA15)+(AZ15*AY15/BA15)</f>
        <v>0</v>
      </c>
      <c r="BC15" s="189" t="s">
        <v>1241</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c r="AW16" s="160">
        <v>1</v>
      </c>
      <c r="AX16" s="160"/>
      <c r="AY16" s="160">
        <v>1</v>
      </c>
      <c r="AZ16" s="160"/>
      <c r="BA16" s="163">
        <v>1</v>
      </c>
      <c r="BB16" s="329">
        <f t="shared" si="0"/>
        <v>0</v>
      </c>
      <c r="BC16" s="189" t="s">
        <v>1240</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0.5</v>
      </c>
      <c r="AW17" s="158">
        <v>0.5</v>
      </c>
      <c r="AX17" s="162"/>
      <c r="AY17" s="158">
        <v>0.5</v>
      </c>
      <c r="AZ17" s="162"/>
      <c r="BA17" s="143">
        <v>2</v>
      </c>
      <c r="BB17" s="329">
        <f t="shared" si="0"/>
        <v>0</v>
      </c>
      <c r="BC17" s="161" t="s">
        <v>1239</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161" t="s">
        <v>1238</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62"/>
      <c r="AW19" s="162"/>
      <c r="AX19" s="162"/>
      <c r="AY19" s="162"/>
      <c r="AZ19" s="162"/>
      <c r="BA19" s="143">
        <v>20</v>
      </c>
      <c r="BB19" s="329">
        <f t="shared" si="0"/>
        <v>0</v>
      </c>
      <c r="BC19" s="287" t="s">
        <v>1247</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0.20549999999999999</v>
      </c>
      <c r="AW21" s="164">
        <v>1</v>
      </c>
      <c r="AX21" s="164"/>
      <c r="AY21" s="164">
        <v>1</v>
      </c>
      <c r="AZ21" s="164"/>
      <c r="BA21" s="165">
        <v>1</v>
      </c>
      <c r="BB21" s="329">
        <f t="shared" si="0"/>
        <v>0.20549999999999999</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0.75091666666666657</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0.86</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0.20549999999999999</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2" sqref="D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36.57031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0.93</v>
      </c>
      <c r="AW12" s="158">
        <v>1</v>
      </c>
      <c r="AX12" s="158"/>
      <c r="AY12" s="158">
        <v>1</v>
      </c>
      <c r="AZ12" s="158"/>
      <c r="BA12" s="159">
        <v>1</v>
      </c>
      <c r="BB12" s="329">
        <f>(AV12*AU12/BA12)+(AX12*AW12/BA12)+(AZ12*AY12/BA12)</f>
        <v>0</v>
      </c>
      <c r="BC12" s="189" t="s">
        <v>1249</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161" t="s">
        <v>1243</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0.5</v>
      </c>
      <c r="AW14" s="158">
        <v>0.25</v>
      </c>
      <c r="AX14" s="162"/>
      <c r="AY14" s="158">
        <v>0.5</v>
      </c>
      <c r="AZ14" s="162"/>
      <c r="BA14" s="143">
        <v>4</v>
      </c>
      <c r="BB14" s="329">
        <f>(AV14*AU14)+(AX14*AW14)+(AZ14*AY14)</f>
        <v>0</v>
      </c>
      <c r="BC14" s="161" t="s">
        <v>1246</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v>0.5</v>
      </c>
      <c r="AW15" s="161"/>
      <c r="AX15" s="161"/>
      <c r="AY15" s="161"/>
      <c r="AZ15" s="161"/>
      <c r="BA15" s="144">
        <v>20</v>
      </c>
      <c r="BB15" s="329">
        <f t="shared" ref="BB15:BB22" si="0">(AV15*AU15/BA15)+(AX15*AW15/BA15)+(AZ15*AY15/BA15)</f>
        <v>0</v>
      </c>
      <c r="BC15" s="279" t="s">
        <v>1245</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f>(15/17)*100%</f>
        <v>0.88235294117647056</v>
      </c>
      <c r="AW16" s="160">
        <v>1</v>
      </c>
      <c r="AX16" s="160"/>
      <c r="AY16" s="160">
        <v>1</v>
      </c>
      <c r="AZ16" s="160"/>
      <c r="BA16" s="163">
        <v>1</v>
      </c>
      <c r="BB16" s="329">
        <f t="shared" si="0"/>
        <v>0</v>
      </c>
      <c r="BC16" s="189" t="s">
        <v>1250</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0.5</v>
      </c>
      <c r="AW17" s="158">
        <v>0.5</v>
      </c>
      <c r="AX17" s="162"/>
      <c r="AY17" s="158">
        <v>0.5</v>
      </c>
      <c r="AZ17" s="162"/>
      <c r="BA17" s="143">
        <v>2</v>
      </c>
      <c r="BB17" s="329">
        <f t="shared" si="0"/>
        <v>0</v>
      </c>
      <c r="BC17" s="161" t="s">
        <v>1244</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161" t="s">
        <v>1238</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58">
        <v>1</v>
      </c>
      <c r="AW19" s="162"/>
      <c r="AX19" s="162"/>
      <c r="AY19" s="162"/>
      <c r="AZ19" s="162"/>
      <c r="BA19" s="143">
        <v>20</v>
      </c>
      <c r="BB19" s="329">
        <f t="shared" si="0"/>
        <v>0</v>
      </c>
      <c r="BC19" s="161" t="s">
        <v>1238</v>
      </c>
    </row>
    <row r="20" spans="1:55" s="175" customFormat="1" ht="178.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v>
      </c>
      <c r="AW21" s="164">
        <v>1</v>
      </c>
      <c r="AX21" s="164"/>
      <c r="AY21" s="164">
        <v>1</v>
      </c>
      <c r="AZ21" s="164"/>
      <c r="BA21" s="165">
        <v>1</v>
      </c>
      <c r="BB21" s="329">
        <f t="shared" si="0"/>
        <v>0.2</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0.72359477124183014</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0.78904411764705884</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73" zoomScaleNormal="73" workbookViewId="0">
      <selection activeCell="E12" sqref="E12"/>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10.28515625" style="150" customWidth="1"/>
    <col min="49" max="52" width="8.140625" style="150" hidden="1" customWidth="1"/>
    <col min="53" max="53" width="8.140625" style="148" hidden="1" customWidth="1"/>
    <col min="54" max="54" width="8.140625" style="148" bestFit="1" customWidth="1"/>
    <col min="55" max="55" width="38.57031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62">
        <f>(100/100)*100</f>
        <v>100</v>
      </c>
      <c r="N12" s="143"/>
      <c r="O12" s="143" t="s">
        <v>75</v>
      </c>
      <c r="P12" s="143" t="s">
        <v>365</v>
      </c>
      <c r="Q12" s="143" t="s">
        <v>54</v>
      </c>
      <c r="R12" s="162">
        <v>100</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61">
        <v>1</v>
      </c>
      <c r="N13" s="144">
        <v>21</v>
      </c>
      <c r="O13" s="144" t="s">
        <v>55</v>
      </c>
      <c r="P13" s="144" t="s">
        <v>161</v>
      </c>
      <c r="Q13" s="144" t="s">
        <v>54</v>
      </c>
      <c r="R13" s="161">
        <v>0</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0.85</v>
      </c>
      <c r="AW13" s="161"/>
      <c r="AX13" s="161"/>
      <c r="AY13" s="161"/>
      <c r="AZ13" s="161"/>
      <c r="BA13" s="144">
        <v>21</v>
      </c>
      <c r="BB13" s="329">
        <f>(AV13*AU13/BA13)+(AX13*AW13/BA13)+(AZ13*AY13/BA13)</f>
        <v>4.0476190476190478E-2</v>
      </c>
      <c r="BC13" s="161" t="s">
        <v>1428</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62">
        <v>4</v>
      </c>
      <c r="N14" s="143">
        <v>0</v>
      </c>
      <c r="O14" s="143" t="s">
        <v>55</v>
      </c>
      <c r="P14" s="143" t="s">
        <v>383</v>
      </c>
      <c r="Q14" s="143" t="s">
        <v>378</v>
      </c>
      <c r="R14" s="162">
        <v>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161" t="s">
        <v>1427</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61">
        <v>2</v>
      </c>
      <c r="N15" s="144" t="s">
        <v>174</v>
      </c>
      <c r="O15" s="144" t="s">
        <v>55</v>
      </c>
      <c r="P15" s="144" t="s">
        <v>169</v>
      </c>
      <c r="Q15" s="144" t="s">
        <v>76</v>
      </c>
      <c r="R15" s="161">
        <v>2</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0">
        <v>0.1</v>
      </c>
      <c r="AW15" s="161"/>
      <c r="AX15" s="161"/>
      <c r="AY15" s="161"/>
      <c r="AZ15" s="161"/>
      <c r="BA15" s="144">
        <v>20</v>
      </c>
      <c r="BB15" s="329">
        <f t="shared" ref="BB15:BB22" si="0">(AV15*AU15/BA15)+(AX15*AW15/BA15)+(AZ15*AY15/BA15)</f>
        <v>0</v>
      </c>
      <c r="BC15" s="161" t="s">
        <v>1426</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61">
        <f>(10/10)*100</f>
        <v>100</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v>0.7</v>
      </c>
      <c r="AW16" s="160">
        <v>1</v>
      </c>
      <c r="AX16" s="160"/>
      <c r="AY16" s="160">
        <v>1</v>
      </c>
      <c r="AZ16" s="160"/>
      <c r="BA16" s="163">
        <v>1</v>
      </c>
      <c r="BB16" s="329">
        <f t="shared" si="0"/>
        <v>0</v>
      </c>
      <c r="BC16" s="161" t="s">
        <v>1425</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62">
        <v>1</v>
      </c>
      <c r="N17" s="143">
        <v>0</v>
      </c>
      <c r="O17" s="143" t="s">
        <v>55</v>
      </c>
      <c r="P17" s="143" t="s">
        <v>388</v>
      </c>
      <c r="Q17" s="143" t="s">
        <v>378</v>
      </c>
      <c r="R17" s="162">
        <v>1</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0.5</v>
      </c>
      <c r="AW17" s="158">
        <v>0.5</v>
      </c>
      <c r="AX17" s="162"/>
      <c r="AY17" s="158">
        <v>0.5</v>
      </c>
      <c r="AZ17" s="162"/>
      <c r="BA17" s="143">
        <v>2</v>
      </c>
      <c r="BB17" s="329">
        <f t="shared" si="0"/>
        <v>0</v>
      </c>
      <c r="BC17" s="161" t="s">
        <v>1424</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61">
        <v>1</v>
      </c>
      <c r="N18" s="182">
        <v>20</v>
      </c>
      <c r="O18" s="143" t="s">
        <v>55</v>
      </c>
      <c r="P18" s="182" t="s">
        <v>491</v>
      </c>
      <c r="Q18" s="143" t="s">
        <v>54</v>
      </c>
      <c r="R18" s="161">
        <v>1</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0.5</v>
      </c>
      <c r="AW18" s="184"/>
      <c r="AX18" s="184"/>
      <c r="AY18" s="184"/>
      <c r="AZ18" s="184"/>
      <c r="BA18" s="182">
        <v>21</v>
      </c>
      <c r="BB18" s="329">
        <f t="shared" si="0"/>
        <v>0</v>
      </c>
      <c r="BC18" s="161" t="s">
        <v>1432</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62">
        <v>5</v>
      </c>
      <c r="N19" s="143">
        <v>1</v>
      </c>
      <c r="O19" s="143" t="s">
        <v>207</v>
      </c>
      <c r="P19" s="143" t="s">
        <v>231</v>
      </c>
      <c r="Q19" s="143" t="s">
        <v>54</v>
      </c>
      <c r="R19" s="162">
        <v>0</v>
      </c>
      <c r="S19" s="143" t="s">
        <v>233</v>
      </c>
      <c r="T19" s="143" t="s">
        <v>508</v>
      </c>
      <c r="AU19" s="256"/>
      <c r="AV19" s="158">
        <v>0.4</v>
      </c>
      <c r="AW19" s="162"/>
      <c r="AX19" s="162"/>
      <c r="AY19" s="162"/>
      <c r="AZ19" s="162"/>
      <c r="BA19" s="143">
        <v>20</v>
      </c>
      <c r="BB19" s="329">
        <f t="shared" si="0"/>
        <v>0</v>
      </c>
      <c r="BC19" s="161" t="s">
        <v>1433</v>
      </c>
    </row>
    <row r="20" spans="1:55" s="175" customFormat="1" ht="165.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164">
        <v>0.25</v>
      </c>
      <c r="N21" s="99" t="s">
        <v>50</v>
      </c>
      <c r="O21" s="99" t="s">
        <v>75</v>
      </c>
      <c r="P21" s="99" t="s">
        <v>295</v>
      </c>
      <c r="Q21" s="164">
        <v>0.25</v>
      </c>
      <c r="R21" s="164">
        <v>0.25</v>
      </c>
      <c r="S21" s="99" t="s">
        <v>362</v>
      </c>
      <c r="T21" s="99" t="s">
        <v>298</v>
      </c>
      <c r="AU21" s="252">
        <v>1</v>
      </c>
      <c r="AV21" s="164">
        <v>0.25</v>
      </c>
      <c r="AW21" s="164">
        <v>1</v>
      </c>
      <c r="AX21" s="164"/>
      <c r="AY21" s="164">
        <v>1</v>
      </c>
      <c r="AZ21" s="164"/>
      <c r="BA21" s="165">
        <v>1</v>
      </c>
      <c r="BB21" s="329">
        <f t="shared" si="0"/>
        <v>0.25</v>
      </c>
      <c r="BC21" s="161" t="s">
        <v>1423</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0.58888888888888902</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0.63125000000000009</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0.25</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80" zoomScaleNormal="80" workbookViewId="0">
      <selection activeCell="D1" sqref="D1"/>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customWidth="1"/>
    <col min="55" max="55" width="32.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98"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f>19/18</f>
        <v>1.0555555555555556</v>
      </c>
      <c r="N12" s="143"/>
      <c r="O12" s="143" t="s">
        <v>75</v>
      </c>
      <c r="P12" s="143" t="s">
        <v>365</v>
      </c>
      <c r="Q12" s="143" t="s">
        <v>54</v>
      </c>
      <c r="R12" s="143" t="s">
        <v>1431</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0.95</v>
      </c>
      <c r="AW12" s="158">
        <v>1</v>
      </c>
      <c r="AX12" s="158"/>
      <c r="AY12" s="158">
        <v>1</v>
      </c>
      <c r="AZ12" s="158"/>
      <c r="BA12" s="159">
        <v>1</v>
      </c>
      <c r="BB12" s="329">
        <f>(AV12*AU12/BA12)+(AX12*AW12/BA12)+(AZ12*AY12/BA12)</f>
        <v>0</v>
      </c>
      <c r="BC12" s="161" t="s">
        <v>1434</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61">
        <v>1</v>
      </c>
      <c r="N13" s="144">
        <v>21</v>
      </c>
      <c r="O13" s="144" t="s">
        <v>55</v>
      </c>
      <c r="P13" s="144" t="s">
        <v>161</v>
      </c>
      <c r="Q13" s="144" t="s">
        <v>54</v>
      </c>
      <c r="R13" s="161">
        <v>1</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161" t="s">
        <v>1430</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62">
        <v>1</v>
      </c>
      <c r="N14" s="143">
        <v>0</v>
      </c>
      <c r="O14" s="143" t="s">
        <v>55</v>
      </c>
      <c r="P14" s="143" t="s">
        <v>383</v>
      </c>
      <c r="Q14" s="143" t="s">
        <v>378</v>
      </c>
      <c r="R14" s="162">
        <v>1</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161" t="s">
        <v>1435</v>
      </c>
      <c r="BD14" s="157"/>
    </row>
    <row r="15" spans="1:93" s="154" customFormat="1" ht="204"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61">
        <v>0</v>
      </c>
      <c r="N15" s="144" t="s">
        <v>174</v>
      </c>
      <c r="O15" s="144" t="s">
        <v>55</v>
      </c>
      <c r="P15" s="144" t="s">
        <v>169</v>
      </c>
      <c r="Q15" s="144" t="s">
        <v>76</v>
      </c>
      <c r="R15" s="161">
        <v>0</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1"/>
      <c r="AW15" s="161"/>
      <c r="AX15" s="161"/>
      <c r="AY15" s="161"/>
      <c r="AZ15" s="161"/>
      <c r="BA15" s="144">
        <v>20</v>
      </c>
      <c r="BB15" s="329">
        <f t="shared" ref="BB15:BB22" si="0">(AV15*AU15/BA15)+(AX15*AW15/BA15)+(AZ15*AY15/BA15)</f>
        <v>0</v>
      </c>
      <c r="BC15" s="287" t="s">
        <v>1247</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61">
        <f>(19/19)*100</f>
        <v>100</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v>0.95</v>
      </c>
      <c r="AW16" s="160">
        <v>1</v>
      </c>
      <c r="AX16" s="160"/>
      <c r="AY16" s="160">
        <v>1</v>
      </c>
      <c r="AZ16" s="160"/>
      <c r="BA16" s="163">
        <v>1</v>
      </c>
      <c r="BB16" s="329">
        <f t="shared" si="0"/>
        <v>0</v>
      </c>
      <c r="BC16" s="161" t="s">
        <v>1434</v>
      </c>
      <c r="BD16" s="157"/>
    </row>
    <row r="17" spans="1:55" s="175" customFormat="1" ht="204"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62">
        <v>0</v>
      </c>
      <c r="N17" s="143">
        <v>0</v>
      </c>
      <c r="O17" s="143" t="s">
        <v>55</v>
      </c>
      <c r="P17" s="143" t="s">
        <v>388</v>
      </c>
      <c r="Q17" s="143" t="s">
        <v>378</v>
      </c>
      <c r="R17" s="162">
        <v>0</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c r="AW17" s="158">
        <v>0.5</v>
      </c>
      <c r="AX17" s="162"/>
      <c r="AY17" s="158">
        <v>0.5</v>
      </c>
      <c r="AZ17" s="162"/>
      <c r="BA17" s="143">
        <v>2</v>
      </c>
      <c r="BB17" s="329">
        <f t="shared" si="0"/>
        <v>0</v>
      </c>
      <c r="BC17" s="287" t="s">
        <v>1247</v>
      </c>
    </row>
    <row r="18" spans="1:55" s="175" customFormat="1" ht="138.75" customHeight="1"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61">
        <v>1</v>
      </c>
      <c r="N18" s="182">
        <v>20</v>
      </c>
      <c r="O18" s="143" t="s">
        <v>55</v>
      </c>
      <c r="P18" s="182" t="s">
        <v>491</v>
      </c>
      <c r="Q18" s="143" t="s">
        <v>54</v>
      </c>
      <c r="R18" s="161">
        <v>1</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161" t="s">
        <v>1435</v>
      </c>
    </row>
    <row r="19" spans="1:55" s="175" customFormat="1" ht="209.25" customHeight="1"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62">
        <v>1</v>
      </c>
      <c r="N19" s="143">
        <v>1</v>
      </c>
      <c r="O19" s="143" t="s">
        <v>207</v>
      </c>
      <c r="P19" s="143" t="s">
        <v>231</v>
      </c>
      <c r="Q19" s="143" t="s">
        <v>54</v>
      </c>
      <c r="R19" s="162">
        <v>0</v>
      </c>
      <c r="S19" s="143" t="s">
        <v>233</v>
      </c>
      <c r="T19" s="143" t="s">
        <v>508</v>
      </c>
      <c r="AU19" s="256"/>
      <c r="AV19" s="158">
        <v>0.4</v>
      </c>
      <c r="AW19" s="162"/>
      <c r="AX19" s="162"/>
      <c r="AY19" s="162"/>
      <c r="AZ19" s="162"/>
      <c r="BA19" s="143">
        <v>20</v>
      </c>
      <c r="BB19" s="329">
        <f t="shared" si="0"/>
        <v>0</v>
      </c>
      <c r="BC19" s="161" t="s">
        <v>1433</v>
      </c>
    </row>
    <row r="20" spans="1:55" s="175" customFormat="1" ht="204"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287" t="s">
        <v>1247</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164">
        <v>0.24</v>
      </c>
      <c r="N21" s="99" t="s">
        <v>50</v>
      </c>
      <c r="O21" s="99" t="s">
        <v>75</v>
      </c>
      <c r="P21" s="99" t="s">
        <v>295</v>
      </c>
      <c r="Q21" s="99" t="s">
        <v>54</v>
      </c>
      <c r="R21" s="164">
        <v>0.24</v>
      </c>
      <c r="S21" s="99" t="s">
        <v>362</v>
      </c>
      <c r="T21" s="99" t="s">
        <v>298</v>
      </c>
      <c r="AU21" s="252">
        <v>1</v>
      </c>
      <c r="AV21" s="164">
        <v>0.24440000000000001</v>
      </c>
      <c r="AW21" s="164">
        <v>1</v>
      </c>
      <c r="AX21" s="164"/>
      <c r="AY21" s="164">
        <v>1</v>
      </c>
      <c r="AZ21" s="164"/>
      <c r="BA21" s="165">
        <v>1</v>
      </c>
      <c r="BB21" s="329">
        <f t="shared" si="0"/>
        <v>0.24440000000000001</v>
      </c>
      <c r="BC21" s="161" t="s">
        <v>1429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0.7920571428571429</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0.88333333333333341</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0.24440000000000001</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90" zoomScaleNormal="90" workbookViewId="0">
      <selection activeCell="D1" sqref="D1"/>
    </sheetView>
  </sheetViews>
  <sheetFormatPr baseColWidth="10" defaultColWidth="10.85546875" defaultRowHeight="12.75" x14ac:dyDescent="0.2"/>
  <cols>
    <col min="1" max="1" width="6.85546875" style="148" hidden="1" customWidth="1"/>
    <col min="2" max="2" width="26.5703125" style="148" hidden="1" customWidth="1"/>
    <col min="3" max="3" width="19.140625" style="148" hidden="1" customWidth="1"/>
    <col min="4" max="4" width="10.7109375" style="148" customWidth="1"/>
    <col min="5" max="5" width="13.140625" style="148" customWidth="1"/>
    <col min="6" max="6" width="5.7109375" style="178" customWidth="1"/>
    <col min="7" max="7" width="16.85546875" style="148" customWidth="1"/>
    <col min="8" max="8" width="15.42578125" style="148" customWidth="1"/>
    <col min="9" max="9" width="15.5703125" style="148" customWidth="1"/>
    <col min="10" max="10" width="29.5703125" style="148" customWidth="1"/>
    <col min="11" max="11" width="0" style="148" hidden="1" customWidth="1"/>
    <col min="12" max="12" width="12.7109375" style="148" customWidth="1"/>
    <col min="13" max="13" width="18.7109375" style="148" customWidth="1"/>
    <col min="14" max="15" width="0" style="148" hidden="1" customWidth="1"/>
    <col min="16" max="16" width="12.28515625" style="148" customWidth="1"/>
    <col min="17" max="17" width="12.140625" style="148" hidden="1" customWidth="1"/>
    <col min="18" max="18" width="16.42578125" style="148" bestFit="1" customWidth="1"/>
    <col min="19" max="19" width="18.42578125" style="148" bestFit="1" customWidth="1"/>
    <col min="20" max="20" width="22.5703125" style="148" bestFit="1" customWidth="1"/>
    <col min="21" max="21" width="14.5703125" style="148" hidden="1" customWidth="1"/>
    <col min="22" max="22" width="14.140625" style="148" hidden="1" customWidth="1"/>
    <col min="23" max="23" width="14.5703125" style="148" hidden="1" customWidth="1"/>
    <col min="24" max="24" width="15.28515625" style="148" hidden="1" customWidth="1"/>
    <col min="25" max="25" width="15" style="148" hidden="1" customWidth="1"/>
    <col min="26" max="26" width="14.5703125" style="148" hidden="1" customWidth="1"/>
    <col min="27" max="27" width="14.140625" style="148" hidden="1" customWidth="1"/>
    <col min="28" max="28" width="14.5703125" style="148" hidden="1" customWidth="1"/>
    <col min="29" max="29" width="15.28515625" style="148" hidden="1" customWidth="1"/>
    <col min="30" max="30" width="15" style="148" hidden="1" customWidth="1"/>
    <col min="31" max="31" width="14.5703125" style="148" hidden="1" customWidth="1"/>
    <col min="32" max="32" width="14.140625" style="148" hidden="1" customWidth="1"/>
    <col min="33" max="33" width="14.5703125" style="148" hidden="1" customWidth="1"/>
    <col min="34" max="34" width="15.28515625" style="148" hidden="1" customWidth="1"/>
    <col min="35" max="35" width="15" style="148" hidden="1" customWidth="1"/>
    <col min="36" max="36" width="14.5703125" style="148" hidden="1" customWidth="1"/>
    <col min="37" max="37" width="14.140625" style="148" hidden="1" customWidth="1"/>
    <col min="38" max="38" width="14.5703125" style="148" hidden="1" customWidth="1"/>
    <col min="39" max="39" width="15.28515625" style="148" hidden="1" customWidth="1"/>
    <col min="40" max="40" width="15" style="148" hidden="1" customWidth="1"/>
    <col min="41" max="41" width="15.42578125" style="148" hidden="1" customWidth="1"/>
    <col min="42" max="42" width="14.5703125" style="148" hidden="1" customWidth="1"/>
    <col min="43" max="43" width="14.140625" style="148" hidden="1" customWidth="1"/>
    <col min="44" max="44" width="14.5703125" style="148" hidden="1" customWidth="1"/>
    <col min="45" max="45" width="15.28515625" style="148" hidden="1" customWidth="1"/>
    <col min="46" max="46" width="15" style="148" hidden="1" customWidth="1"/>
    <col min="47" max="47" width="12.7109375" style="150" bestFit="1" customWidth="1"/>
    <col min="48" max="48" width="8.140625" style="150" bestFit="1" customWidth="1"/>
    <col min="49" max="52" width="8.140625" style="150" hidden="1" customWidth="1"/>
    <col min="53" max="53" width="8.140625" style="148" hidden="1" customWidth="1"/>
    <col min="54" max="54" width="8.140625" style="148" bestFit="1" customWidth="1"/>
    <col min="55" max="55" width="32.28515625" style="148" customWidth="1"/>
    <col min="56" max="86" width="10.85546875" style="148"/>
    <col min="87" max="88" width="0" style="148" hidden="1" customWidth="1"/>
    <col min="89" max="93" width="10.85546875" style="148" hidden="1" customWidth="1"/>
    <col min="94" max="16384" width="10.85546875" style="148"/>
  </cols>
  <sheetData>
    <row r="2" spans="1:93" s="145" customFormat="1" ht="20.25" customHeight="1" x14ac:dyDescent="0.25">
      <c r="B2" s="146"/>
      <c r="D2" s="22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row>
    <row r="3" spans="1:93" s="145" customFormat="1" ht="20.25" customHeight="1" x14ac:dyDescent="0.25">
      <c r="B3" s="146"/>
      <c r="D3" s="227"/>
      <c r="F3" s="482" t="s">
        <v>675</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row>
    <row r="4" spans="1:93" s="145" customFormat="1" ht="20.25" customHeight="1" x14ac:dyDescent="0.25">
      <c r="B4" s="146"/>
      <c r="D4" s="22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1:93" ht="12.75" customHeight="1" x14ac:dyDescent="0.2">
      <c r="J5" s="149"/>
    </row>
    <row r="6" spans="1:93" s="175" customFormat="1" ht="29.25" customHeight="1" x14ac:dyDescent="0.25">
      <c r="B6" s="217"/>
      <c r="C6" s="176"/>
      <c r="D6" s="176"/>
      <c r="E6" s="476" t="s">
        <v>676</v>
      </c>
      <c r="F6" s="476"/>
      <c r="G6" s="476"/>
      <c r="H6" s="497" t="s">
        <v>751</v>
      </c>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7"/>
    </row>
    <row r="7" spans="1:93" s="175" customFormat="1" ht="29.25" customHeight="1" x14ac:dyDescent="0.25">
      <c r="B7" s="217"/>
      <c r="C7" s="177"/>
      <c r="D7" s="177"/>
      <c r="E7" s="476" t="s">
        <v>677</v>
      </c>
      <c r="F7" s="476"/>
      <c r="G7" s="476"/>
      <c r="H7" s="494" t="s">
        <v>750</v>
      </c>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6"/>
    </row>
    <row r="8" spans="1:93" s="175" customFormat="1" ht="29.25" customHeight="1" x14ac:dyDescent="0.25">
      <c r="B8" s="217"/>
      <c r="C8" s="177"/>
      <c r="D8" s="177"/>
      <c r="E8" s="476" t="s">
        <v>752</v>
      </c>
      <c r="F8" s="476"/>
      <c r="G8" s="476"/>
      <c r="H8" s="494" t="s">
        <v>753</v>
      </c>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6"/>
    </row>
    <row r="9" spans="1:93" x14ac:dyDescent="0.2">
      <c r="A9" s="152"/>
      <c r="B9" s="152"/>
      <c r="C9" s="151"/>
      <c r="D9" s="151"/>
      <c r="E9" s="151"/>
      <c r="F9" s="180"/>
      <c r="G9" s="151"/>
      <c r="J9" s="151"/>
      <c r="K9" s="151"/>
      <c r="L9" s="151"/>
    </row>
    <row r="11" spans="1:93" s="154" customFormat="1" ht="82.5" customHeight="1" x14ac:dyDescent="0.25">
      <c r="A11" s="153" t="s">
        <v>15</v>
      </c>
      <c r="B11" s="153" t="s">
        <v>16</v>
      </c>
      <c r="C11" s="153"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155"/>
      <c r="CJ11" s="182" t="s">
        <v>43</v>
      </c>
      <c r="CK11" s="182" t="s">
        <v>44</v>
      </c>
      <c r="CL11" s="144" t="s">
        <v>45</v>
      </c>
      <c r="CM11" s="144" t="s">
        <v>46</v>
      </c>
      <c r="CN11" s="156" t="s">
        <v>47</v>
      </c>
      <c r="CO11" s="157"/>
    </row>
    <row r="12" spans="1:93" s="154" customFormat="1" ht="127.5" customHeight="1" x14ac:dyDescent="0.25">
      <c r="A12" s="144">
        <v>3</v>
      </c>
      <c r="B12" s="144" t="s">
        <v>57</v>
      </c>
      <c r="C12" s="144" t="s">
        <v>59</v>
      </c>
      <c r="D12" s="144" t="s">
        <v>254</v>
      </c>
      <c r="E12" s="143" t="s">
        <v>159</v>
      </c>
      <c r="F12" s="162">
        <v>31</v>
      </c>
      <c r="G12" s="144" t="s">
        <v>160</v>
      </c>
      <c r="H12" s="143" t="s">
        <v>176</v>
      </c>
      <c r="I12" s="143" t="s">
        <v>50</v>
      </c>
      <c r="J12" s="144" t="s">
        <v>489</v>
      </c>
      <c r="K12" s="143" t="s">
        <v>45</v>
      </c>
      <c r="L12" s="143" t="s">
        <v>364</v>
      </c>
      <c r="M12" s="143" t="s">
        <v>486</v>
      </c>
      <c r="N12" s="143"/>
      <c r="O12" s="143" t="s">
        <v>75</v>
      </c>
      <c r="P12" s="143" t="s">
        <v>365</v>
      </c>
      <c r="Q12" s="143" t="s">
        <v>54</v>
      </c>
      <c r="R12" s="143" t="s">
        <v>368</v>
      </c>
      <c r="S12" s="143" t="s">
        <v>490</v>
      </c>
      <c r="T12" s="143" t="s">
        <v>181</v>
      </c>
      <c r="U12" s="183" t="e">
        <f>#REF!</f>
        <v>#REF!</v>
      </c>
      <c r="V12" s="182"/>
      <c r="W12" s="184" t="e">
        <f>V12/U12</f>
        <v>#REF!</v>
      </c>
      <c r="X12" s="182"/>
      <c r="Y12" s="185"/>
      <c r="Z12" s="186" t="e">
        <f>#REF!</f>
        <v>#REF!</v>
      </c>
      <c r="AA12" s="182"/>
      <c r="AB12" s="184" t="e">
        <f>AA12/Z12</f>
        <v>#REF!</v>
      </c>
      <c r="AC12" s="182"/>
      <c r="AD12" s="185"/>
      <c r="AE12" s="186" t="e">
        <f>#REF!</f>
        <v>#REF!</v>
      </c>
      <c r="AF12" s="182"/>
      <c r="AG12" s="184" t="e">
        <f>AF12/AE12</f>
        <v>#REF!</v>
      </c>
      <c r="AH12" s="182"/>
      <c r="AI12" s="185"/>
      <c r="AJ12" s="186" t="e">
        <f>#REF!</f>
        <v>#REF!</v>
      </c>
      <c r="AK12" s="182"/>
      <c r="AL12" s="184" t="e">
        <f>AK12/AJ12</f>
        <v>#REF!</v>
      </c>
      <c r="AM12" s="182"/>
      <c r="AN12" s="185"/>
      <c r="AO12" s="187"/>
      <c r="AP12" s="184" t="e">
        <f>#REF!</f>
        <v>#REF!</v>
      </c>
      <c r="AQ12" s="182"/>
      <c r="AR12" s="184" t="e">
        <f>AQ12/AP12</f>
        <v>#REF!</v>
      </c>
      <c r="AS12" s="182"/>
      <c r="AT12" s="185"/>
      <c r="AU12" s="256"/>
      <c r="AV12" s="158">
        <v>1</v>
      </c>
      <c r="AW12" s="158">
        <v>1</v>
      </c>
      <c r="AX12" s="158"/>
      <c r="AY12" s="158">
        <v>1</v>
      </c>
      <c r="AZ12" s="158"/>
      <c r="BA12" s="159">
        <v>1</v>
      </c>
      <c r="BB12" s="329">
        <f>(AV12*AU12/BA12)+(AX12*AW12/BA12)+(AZ12*AY12/BA12)</f>
        <v>0</v>
      </c>
      <c r="BC12" s="255" t="s">
        <v>1096</v>
      </c>
      <c r="BD12" s="157"/>
    </row>
    <row r="13" spans="1:93" s="154" customFormat="1" ht="114.75" x14ac:dyDescent="0.25">
      <c r="A13" s="144">
        <v>2</v>
      </c>
      <c r="B13" s="144" t="s">
        <v>52</v>
      </c>
      <c r="C13" s="144" t="s">
        <v>59</v>
      </c>
      <c r="D13" s="144" t="s">
        <v>2</v>
      </c>
      <c r="E13" s="144" t="s">
        <v>159</v>
      </c>
      <c r="F13" s="161">
        <v>31</v>
      </c>
      <c r="G13" s="144" t="s">
        <v>160</v>
      </c>
      <c r="H13" s="144" t="s">
        <v>164</v>
      </c>
      <c r="I13" s="143" t="s">
        <v>189</v>
      </c>
      <c r="J13" s="144" t="s">
        <v>512</v>
      </c>
      <c r="K13" s="144" t="s">
        <v>45</v>
      </c>
      <c r="L13" s="144" t="s">
        <v>513</v>
      </c>
      <c r="M13" s="144" t="s">
        <v>370</v>
      </c>
      <c r="N13" s="144">
        <v>21</v>
      </c>
      <c r="O13" s="144" t="s">
        <v>55</v>
      </c>
      <c r="P13" s="144" t="s">
        <v>161</v>
      </c>
      <c r="Q13" s="144" t="s">
        <v>54</v>
      </c>
      <c r="R13" s="144" t="s">
        <v>162</v>
      </c>
      <c r="S13" s="144" t="s">
        <v>163</v>
      </c>
      <c r="T13" s="144" t="s">
        <v>514</v>
      </c>
      <c r="U13" s="183" t="e">
        <f>#REF!</f>
        <v>#REF!</v>
      </c>
      <c r="V13" s="182"/>
      <c r="W13" s="184" t="e">
        <f>V13/U13</f>
        <v>#REF!</v>
      </c>
      <c r="X13" s="182"/>
      <c r="Y13" s="185"/>
      <c r="Z13" s="186" t="e">
        <f>#REF!</f>
        <v>#REF!</v>
      </c>
      <c r="AA13" s="182"/>
      <c r="AB13" s="184" t="e">
        <f>AA13/Z13</f>
        <v>#REF!</v>
      </c>
      <c r="AC13" s="182"/>
      <c r="AD13" s="185"/>
      <c r="AE13" s="186" t="e">
        <f>#REF!</f>
        <v>#REF!</v>
      </c>
      <c r="AF13" s="182"/>
      <c r="AG13" s="184" t="e">
        <f>AF13/AE13</f>
        <v>#REF!</v>
      </c>
      <c r="AH13" s="182"/>
      <c r="AI13" s="185"/>
      <c r="AJ13" s="186" t="e">
        <f>#REF!</f>
        <v>#REF!</v>
      </c>
      <c r="AK13" s="182"/>
      <c r="AL13" s="184" t="e">
        <f>AK13/AJ13</f>
        <v>#REF!</v>
      </c>
      <c r="AM13" s="182"/>
      <c r="AN13" s="185"/>
      <c r="AO13" s="187"/>
      <c r="AP13" s="184" t="e">
        <f>#REF!</f>
        <v>#REF!</v>
      </c>
      <c r="AQ13" s="182"/>
      <c r="AR13" s="184" t="e">
        <f>AQ13/AP13</f>
        <v>#REF!</v>
      </c>
      <c r="AS13" s="182"/>
      <c r="AT13" s="185"/>
      <c r="AU13" s="261">
        <v>1</v>
      </c>
      <c r="AV13" s="160">
        <v>1</v>
      </c>
      <c r="AW13" s="161"/>
      <c r="AX13" s="161"/>
      <c r="AY13" s="161"/>
      <c r="AZ13" s="161"/>
      <c r="BA13" s="144">
        <v>21</v>
      </c>
      <c r="BB13" s="329">
        <f>(AV13*AU13/BA13)+(AX13*AW13/BA13)+(AZ13*AY13/BA13)</f>
        <v>4.7619047619047616E-2</v>
      </c>
      <c r="BC13" s="255" t="s">
        <v>1243</v>
      </c>
      <c r="BD13" s="157"/>
    </row>
    <row r="14" spans="1:93" s="154" customFormat="1" ht="102" x14ac:dyDescent="0.25">
      <c r="A14" s="144">
        <v>3</v>
      </c>
      <c r="B14" s="144" t="s">
        <v>57</v>
      </c>
      <c r="C14" s="144" t="s">
        <v>59</v>
      </c>
      <c r="D14" s="144" t="s">
        <v>254</v>
      </c>
      <c r="E14" s="143" t="s">
        <v>159</v>
      </c>
      <c r="F14" s="162">
        <v>31</v>
      </c>
      <c r="G14" s="143" t="s">
        <v>160</v>
      </c>
      <c r="H14" s="143" t="s">
        <v>176</v>
      </c>
      <c r="I14" s="143" t="s">
        <v>50</v>
      </c>
      <c r="J14" s="144" t="s">
        <v>411</v>
      </c>
      <c r="K14" s="143" t="s">
        <v>45</v>
      </c>
      <c r="L14" s="143" t="s">
        <v>525</v>
      </c>
      <c r="M14" s="143" t="s">
        <v>524</v>
      </c>
      <c r="N14" s="143">
        <v>0</v>
      </c>
      <c r="O14" s="143" t="s">
        <v>55</v>
      </c>
      <c r="P14" s="143" t="s">
        <v>383</v>
      </c>
      <c r="Q14" s="143" t="s">
        <v>378</v>
      </c>
      <c r="R14" s="143" t="s">
        <v>384</v>
      </c>
      <c r="S14" s="143" t="s">
        <v>385</v>
      </c>
      <c r="T14" s="143" t="s">
        <v>386</v>
      </c>
      <c r="U14" s="183"/>
      <c r="V14" s="182"/>
      <c r="W14" s="184"/>
      <c r="X14" s="182"/>
      <c r="Y14" s="185"/>
      <c r="Z14" s="186"/>
      <c r="AA14" s="182"/>
      <c r="AB14" s="184"/>
      <c r="AC14" s="182"/>
      <c r="AD14" s="185"/>
      <c r="AE14" s="186"/>
      <c r="AF14" s="182"/>
      <c r="AG14" s="184"/>
      <c r="AH14" s="182"/>
      <c r="AI14" s="185"/>
      <c r="AJ14" s="186"/>
      <c r="AK14" s="182"/>
      <c r="AL14" s="184"/>
      <c r="AM14" s="182"/>
      <c r="AN14" s="185"/>
      <c r="AO14" s="187"/>
      <c r="AP14" s="184"/>
      <c r="AQ14" s="182"/>
      <c r="AR14" s="184"/>
      <c r="AS14" s="182"/>
      <c r="AT14" s="185"/>
      <c r="AU14" s="256"/>
      <c r="AV14" s="158">
        <v>1</v>
      </c>
      <c r="AW14" s="158">
        <v>0.25</v>
      </c>
      <c r="AX14" s="162"/>
      <c r="AY14" s="158">
        <v>0.5</v>
      </c>
      <c r="AZ14" s="162"/>
      <c r="BA14" s="143">
        <v>4</v>
      </c>
      <c r="BB14" s="329">
        <f>(AV14*AU14)+(AX14*AW14)+(AZ14*AY14)</f>
        <v>0</v>
      </c>
      <c r="BC14" s="255" t="s">
        <v>1482</v>
      </c>
      <c r="BD14" s="157"/>
    </row>
    <row r="15" spans="1:93" s="154" customFormat="1" ht="114.75" x14ac:dyDescent="0.25">
      <c r="A15" s="144">
        <v>2</v>
      </c>
      <c r="B15" s="144" t="s">
        <v>52</v>
      </c>
      <c r="C15" s="144" t="s">
        <v>59</v>
      </c>
      <c r="D15" s="144" t="s">
        <v>2</v>
      </c>
      <c r="E15" s="144" t="s">
        <v>159</v>
      </c>
      <c r="F15" s="161">
        <v>32</v>
      </c>
      <c r="G15" s="144" t="s">
        <v>165</v>
      </c>
      <c r="H15" s="144" t="s">
        <v>176</v>
      </c>
      <c r="I15" s="144" t="s">
        <v>50</v>
      </c>
      <c r="J15" s="144" t="s">
        <v>172</v>
      </c>
      <c r="K15" s="144" t="s">
        <v>45</v>
      </c>
      <c r="L15" s="144" t="s">
        <v>173</v>
      </c>
      <c r="M15" s="144" t="s">
        <v>493</v>
      </c>
      <c r="N15" s="144" t="s">
        <v>174</v>
      </c>
      <c r="O15" s="144" t="s">
        <v>55</v>
      </c>
      <c r="P15" s="144" t="s">
        <v>169</v>
      </c>
      <c r="Q15" s="144" t="s">
        <v>76</v>
      </c>
      <c r="R15" s="144" t="s">
        <v>175</v>
      </c>
      <c r="S15" s="144" t="s">
        <v>171</v>
      </c>
      <c r="T15" s="144" t="s">
        <v>495</v>
      </c>
      <c r="U15" s="188"/>
      <c r="V15" s="182"/>
      <c r="W15" s="182"/>
      <c r="X15" s="182"/>
      <c r="Y15" s="185"/>
      <c r="Z15" s="187"/>
      <c r="AA15" s="182"/>
      <c r="AB15" s="182"/>
      <c r="AC15" s="182"/>
      <c r="AD15" s="185"/>
      <c r="AE15" s="187"/>
      <c r="AF15" s="182"/>
      <c r="AG15" s="182"/>
      <c r="AH15" s="182"/>
      <c r="AI15" s="185"/>
      <c r="AJ15" s="187"/>
      <c r="AK15" s="182"/>
      <c r="AL15" s="182"/>
      <c r="AM15" s="182"/>
      <c r="AN15" s="185"/>
      <c r="AO15" s="187"/>
      <c r="AP15" s="182"/>
      <c r="AQ15" s="182"/>
      <c r="AR15" s="182"/>
      <c r="AS15" s="182"/>
      <c r="AT15" s="185"/>
      <c r="AU15" s="261"/>
      <c r="AV15" s="161"/>
      <c r="AW15" s="161"/>
      <c r="AX15" s="161"/>
      <c r="AY15" s="161"/>
      <c r="AZ15" s="161"/>
      <c r="BA15" s="144">
        <v>20</v>
      </c>
      <c r="BB15" s="329">
        <f t="shared" ref="BB15:BB22" si="0">(AV15*AU15/BA15)+(AX15*AW15/BA15)+(AZ15*AY15/BA15)</f>
        <v>0</v>
      </c>
      <c r="BC15" s="161" t="s">
        <v>1510</v>
      </c>
      <c r="BD15" s="157"/>
    </row>
    <row r="16" spans="1:93" s="154" customFormat="1" ht="135.75" customHeight="1" x14ac:dyDescent="0.25">
      <c r="A16" s="144">
        <v>2</v>
      </c>
      <c r="B16" s="144" t="s">
        <v>52</v>
      </c>
      <c r="C16" s="144" t="s">
        <v>59</v>
      </c>
      <c r="D16" s="144" t="s">
        <v>2</v>
      </c>
      <c r="E16" s="144" t="s">
        <v>159</v>
      </c>
      <c r="F16" s="161">
        <v>32</v>
      </c>
      <c r="G16" s="144" t="s">
        <v>165</v>
      </c>
      <c r="H16" s="144" t="s">
        <v>176</v>
      </c>
      <c r="I16" s="144" t="s">
        <v>50</v>
      </c>
      <c r="J16" s="144" t="s">
        <v>182</v>
      </c>
      <c r="K16" s="144" t="s">
        <v>45</v>
      </c>
      <c r="L16" s="144" t="s">
        <v>497</v>
      </c>
      <c r="M16" s="144" t="s">
        <v>183</v>
      </c>
      <c r="N16" s="144">
        <v>0</v>
      </c>
      <c r="O16" s="144" t="s">
        <v>75</v>
      </c>
      <c r="P16" s="144" t="s">
        <v>184</v>
      </c>
      <c r="Q16" s="144" t="s">
        <v>54</v>
      </c>
      <c r="R16" s="144" t="s">
        <v>185</v>
      </c>
      <c r="S16" s="144" t="s">
        <v>181</v>
      </c>
      <c r="T16" s="144" t="s">
        <v>181</v>
      </c>
      <c r="U16" s="188"/>
      <c r="V16" s="182"/>
      <c r="W16" s="182"/>
      <c r="X16" s="182"/>
      <c r="Y16" s="185"/>
      <c r="Z16" s="187"/>
      <c r="AA16" s="182"/>
      <c r="AB16" s="182"/>
      <c r="AC16" s="182"/>
      <c r="AD16" s="185"/>
      <c r="AE16" s="187"/>
      <c r="AF16" s="182"/>
      <c r="AG16" s="182"/>
      <c r="AH16" s="182"/>
      <c r="AI16" s="185"/>
      <c r="AJ16" s="187"/>
      <c r="AK16" s="182"/>
      <c r="AL16" s="182"/>
      <c r="AM16" s="182"/>
      <c r="AN16" s="185"/>
      <c r="AO16" s="187"/>
      <c r="AP16" s="182"/>
      <c r="AQ16" s="182"/>
      <c r="AR16" s="182"/>
      <c r="AS16" s="182"/>
      <c r="AT16" s="185"/>
      <c r="AU16" s="261"/>
      <c r="AV16" s="158"/>
      <c r="AW16" s="160">
        <v>1</v>
      </c>
      <c r="AX16" s="160"/>
      <c r="AY16" s="160">
        <v>1</v>
      </c>
      <c r="AZ16" s="160"/>
      <c r="BA16" s="163">
        <v>1</v>
      </c>
      <c r="BB16" s="329">
        <f t="shared" si="0"/>
        <v>0</v>
      </c>
      <c r="BC16" s="161" t="s">
        <v>1510</v>
      </c>
      <c r="BD16" s="157"/>
    </row>
    <row r="17" spans="1:55" s="175" customFormat="1" ht="114.75" x14ac:dyDescent="0.25">
      <c r="A17" s="144">
        <v>2</v>
      </c>
      <c r="B17" s="144" t="s">
        <v>52</v>
      </c>
      <c r="C17" s="144" t="s">
        <v>59</v>
      </c>
      <c r="D17" s="144" t="s">
        <v>254</v>
      </c>
      <c r="E17" s="143" t="s">
        <v>159</v>
      </c>
      <c r="F17" s="162">
        <v>32</v>
      </c>
      <c r="G17" s="143" t="s">
        <v>165</v>
      </c>
      <c r="H17" s="143" t="s">
        <v>176</v>
      </c>
      <c r="I17" s="143" t="s">
        <v>50</v>
      </c>
      <c r="J17" s="144" t="s">
        <v>250</v>
      </c>
      <c r="K17" s="143" t="s">
        <v>49</v>
      </c>
      <c r="L17" s="143" t="s">
        <v>387</v>
      </c>
      <c r="M17" s="143" t="s">
        <v>526</v>
      </c>
      <c r="N17" s="143">
        <v>0</v>
      </c>
      <c r="O17" s="143" t="s">
        <v>55</v>
      </c>
      <c r="P17" s="143" t="s">
        <v>388</v>
      </c>
      <c r="Q17" s="143" t="s">
        <v>378</v>
      </c>
      <c r="R17" s="143" t="s">
        <v>527</v>
      </c>
      <c r="S17" s="143" t="s">
        <v>389</v>
      </c>
      <c r="T17" s="143" t="s">
        <v>390</v>
      </c>
      <c r="U17" s="179"/>
      <c r="V17" s="176"/>
      <c r="W17" s="179"/>
      <c r="X17" s="176"/>
      <c r="Y17" s="176"/>
      <c r="Z17" s="179"/>
      <c r="AA17" s="176"/>
      <c r="AB17" s="179"/>
      <c r="AC17" s="176"/>
      <c r="AD17" s="176"/>
      <c r="AE17" s="179"/>
      <c r="AF17" s="176"/>
      <c r="AG17" s="179"/>
      <c r="AH17" s="176"/>
      <c r="AI17" s="176"/>
      <c r="AJ17" s="179"/>
      <c r="AK17" s="176"/>
      <c r="AL17" s="179"/>
      <c r="AM17" s="176"/>
      <c r="AN17" s="176"/>
      <c r="AO17" s="176"/>
      <c r="AP17" s="179"/>
      <c r="AQ17" s="176"/>
      <c r="AR17" s="179"/>
      <c r="AS17" s="176"/>
      <c r="AT17" s="176"/>
      <c r="AU17" s="261"/>
      <c r="AV17" s="158">
        <v>1</v>
      </c>
      <c r="AW17" s="158">
        <v>0.5</v>
      </c>
      <c r="AX17" s="162"/>
      <c r="AY17" s="158">
        <v>0.5</v>
      </c>
      <c r="AZ17" s="162"/>
      <c r="BA17" s="143">
        <v>2</v>
      </c>
      <c r="BB17" s="329">
        <f t="shared" si="0"/>
        <v>0</v>
      </c>
      <c r="BC17" s="255" t="s">
        <v>1238</v>
      </c>
    </row>
    <row r="18" spans="1:55" s="175" customFormat="1" ht="114.75" x14ac:dyDescent="0.25">
      <c r="A18" s="144">
        <v>2</v>
      </c>
      <c r="B18" s="144" t="s">
        <v>52</v>
      </c>
      <c r="C18" s="144" t="s">
        <v>59</v>
      </c>
      <c r="D18" s="144" t="s">
        <v>254</v>
      </c>
      <c r="E18" s="143" t="s">
        <v>159</v>
      </c>
      <c r="F18" s="162">
        <v>33</v>
      </c>
      <c r="G18" s="144" t="s">
        <v>446</v>
      </c>
      <c r="H18" s="189" t="s">
        <v>423</v>
      </c>
      <c r="I18" s="189" t="s">
        <v>420</v>
      </c>
      <c r="J18" s="189" t="s">
        <v>422</v>
      </c>
      <c r="K18" s="143" t="s">
        <v>45</v>
      </c>
      <c r="L18" s="189" t="s">
        <v>417</v>
      </c>
      <c r="M18" s="189" t="s">
        <v>421</v>
      </c>
      <c r="N18" s="182">
        <v>20</v>
      </c>
      <c r="O18" s="143" t="s">
        <v>55</v>
      </c>
      <c r="P18" s="182" t="s">
        <v>491</v>
      </c>
      <c r="Q18" s="143" t="s">
        <v>54</v>
      </c>
      <c r="R18" s="161" t="s">
        <v>418</v>
      </c>
      <c r="S18" s="189" t="s">
        <v>419</v>
      </c>
      <c r="T18" s="189" t="s">
        <v>492</v>
      </c>
      <c r="U18" s="179"/>
      <c r="V18" s="176"/>
      <c r="W18" s="179"/>
      <c r="X18" s="176"/>
      <c r="Y18" s="176"/>
      <c r="Z18" s="179"/>
      <c r="AA18" s="176"/>
      <c r="AB18" s="179"/>
      <c r="AC18" s="176"/>
      <c r="AD18" s="176"/>
      <c r="AE18" s="179"/>
      <c r="AF18" s="176"/>
      <c r="AG18" s="179"/>
      <c r="AH18" s="176"/>
      <c r="AI18" s="176"/>
      <c r="AJ18" s="179"/>
      <c r="AK18" s="176"/>
      <c r="AL18" s="179"/>
      <c r="AM18" s="176"/>
      <c r="AN18" s="176"/>
      <c r="AO18" s="176"/>
      <c r="AP18" s="179"/>
      <c r="AQ18" s="176"/>
      <c r="AR18" s="179"/>
      <c r="AS18" s="176"/>
      <c r="AT18" s="176"/>
      <c r="AU18" s="260"/>
      <c r="AV18" s="190">
        <v>1</v>
      </c>
      <c r="AW18" s="184"/>
      <c r="AX18" s="184"/>
      <c r="AY18" s="184"/>
      <c r="AZ18" s="184"/>
      <c r="BA18" s="182">
        <v>21</v>
      </c>
      <c r="BB18" s="329">
        <f t="shared" si="0"/>
        <v>0</v>
      </c>
      <c r="BC18" s="255" t="s">
        <v>1238</v>
      </c>
    </row>
    <row r="19" spans="1:55" s="175" customFormat="1" ht="140.25" x14ac:dyDescent="0.25">
      <c r="A19" s="144">
        <v>2</v>
      </c>
      <c r="B19" s="144" t="s">
        <v>52</v>
      </c>
      <c r="C19" s="144" t="s">
        <v>59</v>
      </c>
      <c r="D19" s="144" t="s">
        <v>254</v>
      </c>
      <c r="E19" s="143" t="s">
        <v>159</v>
      </c>
      <c r="F19" s="162">
        <v>34</v>
      </c>
      <c r="G19" s="143" t="s">
        <v>190</v>
      </c>
      <c r="H19" s="143" t="s">
        <v>507</v>
      </c>
      <c r="I19" s="143" t="s">
        <v>50</v>
      </c>
      <c r="J19" s="143" t="s">
        <v>235</v>
      </c>
      <c r="K19" s="143" t="s">
        <v>45</v>
      </c>
      <c r="L19" s="143" t="s">
        <v>230</v>
      </c>
      <c r="M19" s="143" t="s">
        <v>506</v>
      </c>
      <c r="N19" s="143">
        <v>1</v>
      </c>
      <c r="O19" s="143" t="s">
        <v>207</v>
      </c>
      <c r="P19" s="143" t="s">
        <v>231</v>
      </c>
      <c r="Q19" s="143" t="s">
        <v>54</v>
      </c>
      <c r="R19" s="143" t="s">
        <v>232</v>
      </c>
      <c r="S19" s="143" t="s">
        <v>233</v>
      </c>
      <c r="T19" s="143" t="s">
        <v>508</v>
      </c>
      <c r="AU19" s="256"/>
      <c r="AV19" s="162"/>
      <c r="AW19" s="162"/>
      <c r="AX19" s="162"/>
      <c r="AY19" s="162"/>
      <c r="AZ19" s="162"/>
      <c r="BA19" s="143">
        <v>20</v>
      </c>
      <c r="BB19" s="329">
        <f t="shared" si="0"/>
        <v>0</v>
      </c>
      <c r="BC19" s="161" t="s">
        <v>1510</v>
      </c>
    </row>
    <row r="20" spans="1:55" s="175" customFormat="1" ht="114.75" x14ac:dyDescent="0.25">
      <c r="A20" s="144">
        <v>2</v>
      </c>
      <c r="B20" s="144" t="s">
        <v>52</v>
      </c>
      <c r="C20" s="144" t="s">
        <v>59</v>
      </c>
      <c r="D20" s="144" t="s">
        <v>254</v>
      </c>
      <c r="E20" s="143" t="s">
        <v>159</v>
      </c>
      <c r="F20" s="162">
        <v>34</v>
      </c>
      <c r="G20" s="143" t="s">
        <v>190</v>
      </c>
      <c r="H20" s="143" t="s">
        <v>507</v>
      </c>
      <c r="I20" s="143" t="s">
        <v>50</v>
      </c>
      <c r="J20" s="143" t="s">
        <v>408</v>
      </c>
      <c r="K20" s="143" t="s">
        <v>45</v>
      </c>
      <c r="L20" s="143" t="s">
        <v>237</v>
      </c>
      <c r="M20" s="143" t="s">
        <v>243</v>
      </c>
      <c r="N20" s="143">
        <v>0</v>
      </c>
      <c r="O20" s="143" t="s">
        <v>239</v>
      </c>
      <c r="P20" s="143" t="s">
        <v>244</v>
      </c>
      <c r="Q20" s="143" t="s">
        <v>54</v>
      </c>
      <c r="R20" s="143" t="s">
        <v>510</v>
      </c>
      <c r="S20" s="143" t="s">
        <v>245</v>
      </c>
      <c r="T20" s="143" t="s">
        <v>242</v>
      </c>
      <c r="AU20" s="256"/>
      <c r="AV20" s="158"/>
      <c r="AW20" s="158">
        <v>1</v>
      </c>
      <c r="AX20" s="158"/>
      <c r="AY20" s="158">
        <v>1</v>
      </c>
      <c r="AZ20" s="158"/>
      <c r="BA20" s="159">
        <v>1</v>
      </c>
      <c r="BB20" s="329">
        <f t="shared" si="0"/>
        <v>0</v>
      </c>
      <c r="BC20" s="161" t="s">
        <v>1510</v>
      </c>
    </row>
    <row r="21" spans="1:55" s="175" customFormat="1" ht="103.5" customHeight="1" x14ac:dyDescent="0.25">
      <c r="A21" s="144">
        <v>5</v>
      </c>
      <c r="B21" s="144" t="s">
        <v>61</v>
      </c>
      <c r="C21" s="144" t="s">
        <v>60</v>
      </c>
      <c r="D21" s="144" t="s">
        <v>299</v>
      </c>
      <c r="E21" s="99" t="s">
        <v>202</v>
      </c>
      <c r="F21" s="181">
        <v>51</v>
      </c>
      <c r="G21" s="99" t="s">
        <v>203</v>
      </c>
      <c r="H21" s="99" t="s">
        <v>297</v>
      </c>
      <c r="I21" s="99" t="s">
        <v>50</v>
      </c>
      <c r="J21" s="99" t="s">
        <v>292</v>
      </c>
      <c r="K21" s="99" t="s">
        <v>45</v>
      </c>
      <c r="L21" s="99" t="s">
        <v>293</v>
      </c>
      <c r="M21" s="99" t="s">
        <v>294</v>
      </c>
      <c r="N21" s="99" t="s">
        <v>50</v>
      </c>
      <c r="O21" s="99" t="s">
        <v>75</v>
      </c>
      <c r="P21" s="99" t="s">
        <v>295</v>
      </c>
      <c r="Q21" s="99" t="s">
        <v>54</v>
      </c>
      <c r="R21" s="99" t="s">
        <v>296</v>
      </c>
      <c r="S21" s="99" t="s">
        <v>362</v>
      </c>
      <c r="T21" s="99" t="s">
        <v>298</v>
      </c>
      <c r="AU21" s="252">
        <v>1</v>
      </c>
      <c r="AV21" s="164">
        <v>0.216645</v>
      </c>
      <c r="AW21" s="164">
        <v>1</v>
      </c>
      <c r="AX21" s="164"/>
      <c r="AY21" s="164">
        <v>1</v>
      </c>
      <c r="AZ21" s="164"/>
      <c r="BA21" s="165">
        <v>1</v>
      </c>
      <c r="BB21" s="329">
        <f t="shared" si="0"/>
        <v>0.216645</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0.86944083333333333</v>
      </c>
    </row>
    <row r="24" spans="1:55" x14ac:dyDescent="0.2">
      <c r="T24" s="295" t="s">
        <v>159</v>
      </c>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296" t="s">
        <v>1114</v>
      </c>
      <c r="AV24" s="297">
        <f>AVERAGE(AV12:AV20)</f>
        <v>1</v>
      </c>
    </row>
    <row r="25" spans="1:55" ht="51" x14ac:dyDescent="0.2">
      <c r="T25" s="295" t="s">
        <v>202</v>
      </c>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296" t="s">
        <v>1114</v>
      </c>
      <c r="AV25" s="298">
        <f>AVERAGE(AV21)</f>
        <v>0.216645</v>
      </c>
    </row>
  </sheetData>
  <autoFilter ref="D11:BC22"/>
  <mergeCells count="9">
    <mergeCell ref="E8:G8"/>
    <mergeCell ref="H8:BC8"/>
    <mergeCell ref="F2:BB2"/>
    <mergeCell ref="F3:BB3"/>
    <mergeCell ref="F4:BB4"/>
    <mergeCell ref="E6:G6"/>
    <mergeCell ref="E7:G7"/>
    <mergeCell ref="H6:BC6"/>
    <mergeCell ref="H7:BC7"/>
  </mergeCells>
  <dataValidations count="5">
    <dataValidation type="list" allowBlank="1" showInputMessage="1" showErrorMessage="1" sqref="C12:C22">
      <formula1>$CJ$11:$CJ$11</formula1>
    </dataValidation>
    <dataValidation type="list" allowBlank="1" showInputMessage="1" showErrorMessage="1" sqref="B12:B22">
      <formula1>$CK$11:$CK$11</formula1>
    </dataValidation>
    <dataValidation type="list" allowBlank="1" showInputMessage="1" showErrorMessage="1" sqref="K12:K20">
      <formula1>$CL$11:$CL$11</formula1>
    </dataValidation>
    <dataValidation type="list" allowBlank="1" showInputMessage="1" showErrorMessage="1" sqref="Q12:Q18">
      <formula1>$CN$11:$CN$11</formula1>
    </dataValidation>
    <dataValidation type="list" allowBlank="1" showInputMessage="1" showErrorMessage="1" sqref="O12:O18">
      <formula1>$CM$11:$CM$11</formula1>
    </dataValidation>
  </dataValidations>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S109"/>
  <sheetViews>
    <sheetView topLeftCell="A16" zoomScaleNormal="100" workbookViewId="0">
      <pane xSplit="8" ySplit="3" topLeftCell="J75" activePane="bottomRight" state="frozen"/>
      <selection activeCell="A16" sqref="A16"/>
      <selection pane="topRight" activeCell="I16" sqref="I16"/>
      <selection pane="bottomLeft" activeCell="A18" sqref="A18"/>
      <selection pane="bottomRight" activeCell="L75" sqref="L75"/>
    </sheetView>
  </sheetViews>
  <sheetFormatPr baseColWidth="10" defaultColWidth="10.85546875" defaultRowHeight="12.75" x14ac:dyDescent="0.2"/>
  <cols>
    <col min="1" max="1" width="6.85546875" style="34" customWidth="1"/>
    <col min="2" max="2" width="25.7109375" style="34" customWidth="1"/>
    <col min="3" max="4" width="12.7109375" style="34" customWidth="1"/>
    <col min="5" max="5" width="8.140625" style="34" customWidth="1"/>
    <col min="6" max="6" width="15.85546875" style="34" customWidth="1"/>
    <col min="7" max="7" width="4.85546875" style="34" customWidth="1"/>
    <col min="8" max="8" width="17.28515625" style="34" customWidth="1"/>
    <col min="9" max="9" width="37" style="34" customWidth="1"/>
    <col min="10" max="10" width="10.85546875" style="34"/>
    <col min="11" max="11" width="16.28515625" style="34" customWidth="1"/>
    <col min="12" max="12" width="23.42578125" style="34" customWidth="1"/>
    <col min="13" max="14" width="10.85546875" style="34"/>
    <col min="15" max="15" width="16.140625" style="34" customWidth="1"/>
    <col min="16" max="18" width="8.7109375" style="34" customWidth="1"/>
    <col min="19" max="19" width="15.42578125" style="34" customWidth="1"/>
    <col min="20" max="20" width="12.140625" style="34" customWidth="1"/>
    <col min="21" max="21" width="16.7109375" style="34" customWidth="1"/>
    <col min="22" max="22" width="17.85546875" style="34" customWidth="1"/>
    <col min="23" max="23" width="15.42578125" style="34" customWidth="1"/>
    <col min="24" max="24" width="16.140625" style="34" customWidth="1"/>
    <col min="25" max="25" width="22.7109375" style="34" customWidth="1"/>
    <col min="26" max="51" width="0" style="34" hidden="1" customWidth="1"/>
    <col min="52" max="52" width="13.5703125" style="34" customWidth="1"/>
    <col min="53" max="90" width="10.85546875" style="34"/>
    <col min="91" max="92" width="0" style="34" hidden="1" customWidth="1"/>
    <col min="93" max="97" width="10.85546875" style="34" hidden="1" customWidth="1"/>
    <col min="98" max="16384" width="10.85546875" style="34"/>
  </cols>
  <sheetData>
    <row r="1" spans="1:97" s="1" customFormat="1" x14ac:dyDescent="0.2">
      <c r="A1" s="498" t="s">
        <v>0</v>
      </c>
      <c r="B1" s="498"/>
      <c r="C1" s="498"/>
      <c r="D1" s="498"/>
      <c r="E1" s="498"/>
      <c r="F1" s="498"/>
      <c r="G1" s="498"/>
      <c r="H1" s="498"/>
      <c r="I1" s="544" t="s">
        <v>646</v>
      </c>
      <c r="L1" s="501" t="s">
        <v>647</v>
      </c>
      <c r="M1" s="502"/>
    </row>
    <row r="2" spans="1:97" s="1" customFormat="1" x14ac:dyDescent="0.2">
      <c r="A2" s="498" t="s">
        <v>1</v>
      </c>
      <c r="B2" s="498"/>
      <c r="C2" s="498"/>
      <c r="D2" s="498"/>
      <c r="E2" s="498"/>
      <c r="F2" s="498"/>
      <c r="G2" s="498"/>
      <c r="H2" s="498"/>
      <c r="I2" s="544"/>
      <c r="L2" s="503"/>
      <c r="M2" s="504"/>
    </row>
    <row r="3" spans="1:97" s="1" customFormat="1" x14ac:dyDescent="0.2">
      <c r="A3" s="498">
        <v>2021</v>
      </c>
      <c r="B3" s="498"/>
      <c r="C3" s="498"/>
      <c r="D3" s="498"/>
      <c r="E3" s="498"/>
      <c r="F3" s="498"/>
      <c r="G3" s="498"/>
      <c r="H3" s="498"/>
      <c r="I3" s="544"/>
      <c r="L3" s="505"/>
      <c r="M3" s="506"/>
    </row>
    <row r="4" spans="1:97" s="1" customFormat="1" x14ac:dyDescent="0.2">
      <c r="I4" s="544"/>
    </row>
    <row r="5" spans="1:97" s="1" customFormat="1" x14ac:dyDescent="0.2">
      <c r="A5" s="499" t="s">
        <v>579</v>
      </c>
      <c r="B5" s="499"/>
      <c r="C5" s="95" t="s">
        <v>580</v>
      </c>
      <c r="D5" s="95"/>
      <c r="E5" s="95"/>
      <c r="F5" s="95"/>
      <c r="G5" s="95"/>
      <c r="H5" s="95"/>
      <c r="I5" s="544"/>
    </row>
    <row r="6" spans="1:97" s="1" customFormat="1" x14ac:dyDescent="0.2">
      <c r="A6" s="499" t="s">
        <v>544</v>
      </c>
      <c r="B6" s="499"/>
      <c r="C6" s="500" t="s">
        <v>596</v>
      </c>
      <c r="D6" s="500"/>
      <c r="E6" s="500"/>
      <c r="F6" s="500"/>
      <c r="G6" s="500"/>
      <c r="H6" s="500"/>
      <c r="I6" s="500"/>
      <c r="J6" s="500"/>
      <c r="K6" s="500"/>
    </row>
    <row r="7" spans="1:97" s="1" customFormat="1" x14ac:dyDescent="0.2">
      <c r="A7" s="117"/>
      <c r="B7" s="117"/>
      <c r="C7" s="122"/>
      <c r="D7" s="122"/>
      <c r="E7" s="122"/>
      <c r="F7" s="122"/>
      <c r="G7" s="122"/>
      <c r="H7" s="122"/>
      <c r="I7" s="122"/>
      <c r="J7" s="122"/>
      <c r="K7" s="122"/>
    </row>
    <row r="8" spans="1:97" s="1" customFormat="1" x14ac:dyDescent="0.2">
      <c r="A8" s="499" t="s">
        <v>656</v>
      </c>
      <c r="B8" s="499"/>
      <c r="C8" s="123" t="s">
        <v>658</v>
      </c>
      <c r="D8" s="122"/>
      <c r="E8" s="122"/>
      <c r="F8" s="122"/>
      <c r="G8" s="122"/>
      <c r="H8" s="122"/>
      <c r="I8" s="122"/>
      <c r="J8" s="122"/>
      <c r="K8" s="122"/>
    </row>
    <row r="9" spans="1:97" s="1" customFormat="1" x14ac:dyDescent="0.2">
      <c r="A9" s="499" t="s">
        <v>657</v>
      </c>
      <c r="B9" s="499"/>
      <c r="C9" s="123" t="s">
        <v>659</v>
      </c>
      <c r="D9" s="122"/>
      <c r="E9" s="122"/>
      <c r="F9" s="122"/>
      <c r="G9" s="122"/>
      <c r="H9" s="122"/>
      <c r="I9" s="122"/>
      <c r="J9" s="122"/>
      <c r="K9" s="122"/>
    </row>
    <row r="10" spans="1:97" s="1" customFormat="1" x14ac:dyDescent="0.2">
      <c r="A10" s="117"/>
      <c r="B10" s="117"/>
      <c r="C10" s="123" t="s">
        <v>660</v>
      </c>
      <c r="D10" s="122"/>
      <c r="E10" s="122"/>
      <c r="F10" s="122"/>
      <c r="G10" s="122"/>
      <c r="H10" s="122"/>
      <c r="I10" s="122"/>
      <c r="J10" s="122"/>
      <c r="K10" s="122"/>
    </row>
    <row r="11" spans="1:97" s="1" customFormat="1" x14ac:dyDescent="0.2">
      <c r="A11" s="117"/>
      <c r="B11" s="117"/>
      <c r="C11" s="123" t="s">
        <v>663</v>
      </c>
      <c r="D11" s="122"/>
      <c r="E11" s="122"/>
      <c r="F11" s="122"/>
      <c r="G11" s="122"/>
      <c r="H11" s="122"/>
      <c r="I11" s="122"/>
      <c r="J11" s="122"/>
      <c r="K11" s="122"/>
    </row>
    <row r="12" spans="1:97" s="1" customFormat="1" x14ac:dyDescent="0.2">
      <c r="A12" s="117"/>
      <c r="B12" s="117"/>
      <c r="C12" s="123" t="s">
        <v>661</v>
      </c>
      <c r="D12" s="122"/>
      <c r="E12" s="122"/>
      <c r="F12" s="122"/>
      <c r="G12" s="122"/>
      <c r="H12" s="122"/>
      <c r="I12" s="122"/>
      <c r="J12" s="122"/>
      <c r="K12" s="122"/>
    </row>
    <row r="13" spans="1:97" s="1" customFormat="1" x14ac:dyDescent="0.2">
      <c r="A13" s="117"/>
      <c r="B13" s="117"/>
      <c r="C13" s="123" t="s">
        <v>662</v>
      </c>
      <c r="D13" s="122"/>
      <c r="E13" s="122"/>
      <c r="F13" s="122"/>
      <c r="G13" s="122"/>
      <c r="H13" s="122"/>
      <c r="I13" s="122"/>
      <c r="J13" s="122"/>
      <c r="K13" s="122"/>
    </row>
    <row r="14" spans="1:97" s="1" customFormat="1" ht="13.5" thickBot="1" x14ac:dyDescent="0.25"/>
    <row r="15" spans="1:97" s="3" customFormat="1" x14ac:dyDescent="0.25">
      <c r="A15" s="538" t="s">
        <v>4</v>
      </c>
      <c r="B15" s="539"/>
      <c r="C15" s="539"/>
      <c r="D15" s="539"/>
      <c r="E15" s="539"/>
      <c r="F15" s="539"/>
      <c r="G15" s="539"/>
      <c r="H15" s="540"/>
      <c r="I15" s="513" t="s">
        <v>5</v>
      </c>
      <c r="J15" s="514"/>
      <c r="K15" s="514"/>
      <c r="L15" s="514"/>
      <c r="M15" s="514"/>
      <c r="N15" s="514"/>
      <c r="O15" s="514"/>
      <c r="P15" s="514"/>
      <c r="Q15" s="514"/>
      <c r="R15" s="514"/>
      <c r="S15" s="514"/>
      <c r="T15" s="514"/>
      <c r="U15" s="514"/>
      <c r="V15" s="514"/>
      <c r="W15" s="514"/>
      <c r="X15" s="514"/>
      <c r="Y15" s="514"/>
      <c r="Z15" s="517" t="s">
        <v>6</v>
      </c>
      <c r="AA15" s="518"/>
      <c r="AB15" s="518"/>
      <c r="AC15" s="518"/>
      <c r="AD15" s="519"/>
      <c r="AE15" s="520" t="s">
        <v>6</v>
      </c>
      <c r="AF15" s="521"/>
      <c r="AG15" s="521"/>
      <c r="AH15" s="521"/>
      <c r="AI15" s="522"/>
      <c r="AJ15" s="517" t="s">
        <v>6</v>
      </c>
      <c r="AK15" s="518"/>
      <c r="AL15" s="518"/>
      <c r="AM15" s="518"/>
      <c r="AN15" s="519"/>
      <c r="AO15" s="523" t="s">
        <v>6</v>
      </c>
      <c r="AP15" s="524"/>
      <c r="AQ15" s="524"/>
      <c r="AR15" s="524"/>
      <c r="AS15" s="525"/>
      <c r="AT15" s="526" t="s">
        <v>6</v>
      </c>
      <c r="AU15" s="527"/>
      <c r="AV15" s="527"/>
      <c r="AW15" s="527"/>
      <c r="AX15" s="527"/>
      <c r="AY15" s="528"/>
      <c r="AZ15" s="2"/>
      <c r="CN15" s="4"/>
      <c r="CO15" s="4"/>
      <c r="CP15" s="4"/>
      <c r="CQ15" s="4"/>
      <c r="CR15" s="4"/>
    </row>
    <row r="16" spans="1:97" s="3" customFormat="1" x14ac:dyDescent="0.25">
      <c r="A16" s="541"/>
      <c r="B16" s="542"/>
      <c r="C16" s="542"/>
      <c r="D16" s="542"/>
      <c r="E16" s="542"/>
      <c r="F16" s="542"/>
      <c r="G16" s="542"/>
      <c r="H16" s="543"/>
      <c r="I16" s="515"/>
      <c r="J16" s="516"/>
      <c r="K16" s="516"/>
      <c r="L16" s="516"/>
      <c r="M16" s="516"/>
      <c r="N16" s="516"/>
      <c r="O16" s="516"/>
      <c r="P16" s="516"/>
      <c r="Q16" s="516"/>
      <c r="R16" s="516"/>
      <c r="S16" s="516"/>
      <c r="T16" s="516"/>
      <c r="U16" s="516"/>
      <c r="V16" s="516"/>
      <c r="W16" s="516"/>
      <c r="X16" s="516"/>
      <c r="Y16" s="516"/>
      <c r="Z16" s="529" t="s">
        <v>7</v>
      </c>
      <c r="AA16" s="530"/>
      <c r="AB16" s="530"/>
      <c r="AC16" s="530"/>
      <c r="AD16" s="531"/>
      <c r="AE16" s="532" t="s">
        <v>8</v>
      </c>
      <c r="AF16" s="533"/>
      <c r="AG16" s="533"/>
      <c r="AH16" s="533"/>
      <c r="AI16" s="534"/>
      <c r="AJ16" s="529" t="s">
        <v>9</v>
      </c>
      <c r="AK16" s="530"/>
      <c r="AL16" s="530"/>
      <c r="AM16" s="530"/>
      <c r="AN16" s="531"/>
      <c r="AO16" s="535" t="s">
        <v>10</v>
      </c>
      <c r="AP16" s="536"/>
      <c r="AQ16" s="536"/>
      <c r="AR16" s="536"/>
      <c r="AS16" s="537"/>
      <c r="AT16" s="510" t="s">
        <v>11</v>
      </c>
      <c r="AU16" s="511"/>
      <c r="AV16" s="511"/>
      <c r="AW16" s="511"/>
      <c r="AX16" s="511"/>
      <c r="AY16" s="512"/>
      <c r="AZ16" s="2"/>
      <c r="CM16" s="5"/>
      <c r="CN16" s="6" t="s">
        <v>12</v>
      </c>
      <c r="CO16" s="6" t="s">
        <v>545</v>
      </c>
      <c r="CP16" s="6"/>
      <c r="CQ16" s="6" t="s">
        <v>13</v>
      </c>
      <c r="CR16" s="6" t="s">
        <v>14</v>
      </c>
      <c r="CS16" s="2"/>
    </row>
    <row r="17" spans="1:97" s="3" customFormat="1" x14ac:dyDescent="0.25">
      <c r="A17" s="140"/>
      <c r="B17" s="140"/>
      <c r="C17" s="140"/>
      <c r="D17" s="140"/>
      <c r="E17" s="140"/>
      <c r="F17" s="140"/>
      <c r="G17" s="140"/>
      <c r="H17" s="140"/>
      <c r="I17" s="141"/>
      <c r="J17" s="130"/>
      <c r="K17" s="130"/>
      <c r="L17" s="130"/>
      <c r="M17" s="130"/>
      <c r="N17" s="130"/>
      <c r="O17" s="130"/>
      <c r="P17" s="130"/>
      <c r="Q17" s="130"/>
      <c r="R17" s="130"/>
      <c r="S17" s="130"/>
      <c r="T17" s="130"/>
      <c r="U17" s="130"/>
      <c r="V17" s="130"/>
      <c r="W17" s="130"/>
      <c r="X17" s="130"/>
      <c r="Y17" s="130"/>
      <c r="Z17" s="142"/>
      <c r="AA17" s="132"/>
      <c r="AB17" s="132"/>
      <c r="AC17" s="132"/>
      <c r="AD17" s="133"/>
      <c r="AE17" s="134"/>
      <c r="AF17" s="135"/>
      <c r="AG17" s="135"/>
      <c r="AH17" s="135"/>
      <c r="AI17" s="136"/>
      <c r="AJ17" s="131"/>
      <c r="AK17" s="132"/>
      <c r="AL17" s="132"/>
      <c r="AM17" s="132"/>
      <c r="AN17" s="133"/>
      <c r="AO17" s="137"/>
      <c r="AP17" s="138"/>
      <c r="AQ17" s="138"/>
      <c r="AR17" s="138"/>
      <c r="AS17" s="139"/>
      <c r="AT17" s="127"/>
      <c r="AU17" s="128"/>
      <c r="AV17" s="128"/>
      <c r="AW17" s="128"/>
      <c r="AX17" s="128"/>
      <c r="AY17" s="129"/>
      <c r="AZ17" s="2"/>
      <c r="CM17" s="5"/>
      <c r="CN17" s="6"/>
      <c r="CO17" s="6"/>
      <c r="CP17" s="6"/>
      <c r="CQ17" s="6"/>
      <c r="CR17" s="6"/>
      <c r="CS17" s="2"/>
    </row>
    <row r="18" spans="1:97" s="3" customFormat="1" ht="38.25" x14ac:dyDescent="0.2">
      <c r="A18" s="42" t="s">
        <v>15</v>
      </c>
      <c r="B18" s="42" t="s">
        <v>16</v>
      </c>
      <c r="C18" s="42" t="s">
        <v>17</v>
      </c>
      <c r="D18" s="42" t="s">
        <v>253</v>
      </c>
      <c r="E18" s="53" t="s">
        <v>18</v>
      </c>
      <c r="F18" s="42" t="s">
        <v>19</v>
      </c>
      <c r="G18" s="42" t="s">
        <v>670</v>
      </c>
      <c r="H18" s="42" t="s">
        <v>20</v>
      </c>
      <c r="I18" s="43" t="s">
        <v>21</v>
      </c>
      <c r="J18" s="43" t="s">
        <v>22</v>
      </c>
      <c r="K18" s="43" t="s">
        <v>23</v>
      </c>
      <c r="L18" s="43" t="s">
        <v>24</v>
      </c>
      <c r="M18" s="43" t="s">
        <v>25</v>
      </c>
      <c r="N18" s="43" t="s">
        <v>26</v>
      </c>
      <c r="O18" s="43" t="s">
        <v>27</v>
      </c>
      <c r="P18" s="43" t="s">
        <v>28</v>
      </c>
      <c r="Q18" s="43" t="s">
        <v>29</v>
      </c>
      <c r="R18" s="43" t="s">
        <v>30</v>
      </c>
      <c r="S18" s="43" t="s">
        <v>31</v>
      </c>
      <c r="T18" s="43" t="s">
        <v>32</v>
      </c>
      <c r="U18" s="43" t="s">
        <v>33</v>
      </c>
      <c r="V18" s="43" t="s">
        <v>34</v>
      </c>
      <c r="W18" s="43" t="s">
        <v>35</v>
      </c>
      <c r="X18" s="43" t="s">
        <v>36</v>
      </c>
      <c r="Y18" s="43" t="s">
        <v>37</v>
      </c>
      <c r="Z18" s="38" t="s">
        <v>38</v>
      </c>
      <c r="AA18" s="8" t="s">
        <v>39</v>
      </c>
      <c r="AB18" s="8" t="s">
        <v>40</v>
      </c>
      <c r="AC18" s="8" t="s">
        <v>41</v>
      </c>
      <c r="AD18" s="9" t="s">
        <v>42</v>
      </c>
      <c r="AE18" s="10" t="s">
        <v>38</v>
      </c>
      <c r="AF18" s="11" t="s">
        <v>39</v>
      </c>
      <c r="AG18" s="11" t="s">
        <v>40</v>
      </c>
      <c r="AH18" s="11" t="s">
        <v>41</v>
      </c>
      <c r="AI18" s="12" t="s">
        <v>42</v>
      </c>
      <c r="AJ18" s="7" t="s">
        <v>38</v>
      </c>
      <c r="AK18" s="8" t="s">
        <v>39</v>
      </c>
      <c r="AL18" s="8" t="s">
        <v>40</v>
      </c>
      <c r="AM18" s="8" t="s">
        <v>41</v>
      </c>
      <c r="AN18" s="9" t="s">
        <v>42</v>
      </c>
      <c r="AO18" s="13" t="s">
        <v>38</v>
      </c>
      <c r="AP18" s="14" t="s">
        <v>39</v>
      </c>
      <c r="AQ18" s="14" t="s">
        <v>40</v>
      </c>
      <c r="AR18" s="14" t="s">
        <v>41</v>
      </c>
      <c r="AS18" s="15" t="s">
        <v>42</v>
      </c>
      <c r="AT18" s="16" t="s">
        <v>23</v>
      </c>
      <c r="AU18" s="17" t="s">
        <v>38</v>
      </c>
      <c r="AV18" s="17" t="s">
        <v>39</v>
      </c>
      <c r="AW18" s="17" t="s">
        <v>40</v>
      </c>
      <c r="AX18" s="17" t="s">
        <v>41</v>
      </c>
      <c r="AY18" s="18" t="s">
        <v>42</v>
      </c>
      <c r="AZ18" s="2"/>
      <c r="CM18" s="5"/>
      <c r="CN18" s="25" t="s">
        <v>43</v>
      </c>
      <c r="CO18" s="25" t="s">
        <v>44</v>
      </c>
      <c r="CP18" s="19" t="s">
        <v>45</v>
      </c>
      <c r="CQ18" s="19" t="s">
        <v>46</v>
      </c>
      <c r="CR18" s="20" t="s">
        <v>47</v>
      </c>
      <c r="CS18" s="2"/>
    </row>
    <row r="19" spans="1:97" s="84" customFormat="1" ht="89.25" x14ac:dyDescent="0.2">
      <c r="A19" s="35">
        <v>6</v>
      </c>
      <c r="B19" s="35" t="s">
        <v>62</v>
      </c>
      <c r="C19" s="35" t="s">
        <v>60</v>
      </c>
      <c r="D19" s="35" t="s">
        <v>2</v>
      </c>
      <c r="E19" s="35" t="s">
        <v>63</v>
      </c>
      <c r="F19" s="35" t="s">
        <v>124</v>
      </c>
      <c r="G19" s="35">
        <v>11</v>
      </c>
      <c r="H19" s="35" t="s">
        <v>125</v>
      </c>
      <c r="I19" s="35" t="s">
        <v>649</v>
      </c>
      <c r="J19" s="19" t="s">
        <v>45</v>
      </c>
      <c r="K19" s="19" t="s">
        <v>328</v>
      </c>
      <c r="L19" s="19" t="s">
        <v>329</v>
      </c>
      <c r="M19" s="35">
        <v>0</v>
      </c>
      <c r="N19" s="19" t="s">
        <v>55</v>
      </c>
      <c r="O19" s="19" t="s">
        <v>328</v>
      </c>
      <c r="P19" s="19"/>
      <c r="Q19" s="19">
        <v>1</v>
      </c>
      <c r="R19" s="19">
        <v>1</v>
      </c>
      <c r="S19" s="19">
        <v>2</v>
      </c>
      <c r="T19" s="19" t="s">
        <v>54</v>
      </c>
      <c r="U19" s="19" t="s">
        <v>138</v>
      </c>
      <c r="V19" s="19" t="s">
        <v>128</v>
      </c>
      <c r="W19" s="19" t="s">
        <v>3</v>
      </c>
      <c r="X19" s="19"/>
      <c r="Y19" s="19" t="s">
        <v>72</v>
      </c>
      <c r="Z19" s="79"/>
      <c r="AA19" s="80"/>
      <c r="AB19" s="80"/>
      <c r="AC19" s="80"/>
      <c r="AD19" s="81"/>
      <c r="AE19" s="82"/>
      <c r="AF19" s="80"/>
      <c r="AG19" s="80"/>
      <c r="AH19" s="80"/>
      <c r="AI19" s="81"/>
      <c r="AJ19" s="82"/>
      <c r="AK19" s="80"/>
      <c r="AL19" s="80"/>
      <c r="AM19" s="80"/>
      <c r="AN19" s="81"/>
      <c r="AO19" s="82"/>
      <c r="AP19" s="80"/>
      <c r="AQ19" s="80"/>
      <c r="AR19" s="80"/>
      <c r="AS19" s="81"/>
      <c r="AT19" s="82"/>
      <c r="AU19" s="80"/>
      <c r="AV19" s="80"/>
      <c r="AW19" s="80"/>
      <c r="AX19" s="80"/>
      <c r="AY19" s="81"/>
      <c r="AZ19" s="83"/>
      <c r="CM19" s="85"/>
      <c r="CN19" s="80" t="s">
        <v>48</v>
      </c>
      <c r="CO19" s="80" t="s">
        <v>52</v>
      </c>
      <c r="CP19" s="86" t="s">
        <v>49</v>
      </c>
      <c r="CQ19" s="86" t="s">
        <v>53</v>
      </c>
      <c r="CR19" s="87" t="s">
        <v>54</v>
      </c>
      <c r="CS19" s="88"/>
    </row>
    <row r="20" spans="1:97" s="89" customFormat="1" ht="89.25" x14ac:dyDescent="0.2">
      <c r="A20" s="37">
        <v>6</v>
      </c>
      <c r="B20" s="35" t="s">
        <v>62</v>
      </c>
      <c r="C20" s="37" t="s">
        <v>60</v>
      </c>
      <c r="D20" s="37" t="s">
        <v>2</v>
      </c>
      <c r="E20" s="37" t="s">
        <v>63</v>
      </c>
      <c r="F20" s="37" t="s">
        <v>124</v>
      </c>
      <c r="G20" s="37">
        <v>12</v>
      </c>
      <c r="H20" s="37" t="s">
        <v>262</v>
      </c>
      <c r="I20" s="37" t="s">
        <v>327</v>
      </c>
      <c r="J20" s="37" t="s">
        <v>45</v>
      </c>
      <c r="K20" s="37" t="s">
        <v>129</v>
      </c>
      <c r="L20" s="37" t="s">
        <v>130</v>
      </c>
      <c r="M20" s="37">
        <v>1</v>
      </c>
      <c r="N20" s="37" t="s">
        <v>55</v>
      </c>
      <c r="O20" s="37" t="s">
        <v>131</v>
      </c>
      <c r="P20" s="37">
        <v>1</v>
      </c>
      <c r="Q20" s="37"/>
      <c r="R20" s="37"/>
      <c r="S20" s="37">
        <v>1</v>
      </c>
      <c r="T20" s="37" t="s">
        <v>54</v>
      </c>
      <c r="U20" s="37" t="s">
        <v>132</v>
      </c>
      <c r="V20" s="37" t="s">
        <v>133</v>
      </c>
      <c r="W20" s="37" t="s">
        <v>3</v>
      </c>
      <c r="X20" s="37" t="s">
        <v>134</v>
      </c>
      <c r="Y20" s="37" t="s">
        <v>135</v>
      </c>
      <c r="Z20" s="79"/>
      <c r="AA20" s="80"/>
      <c r="AB20" s="80"/>
      <c r="AC20" s="80"/>
      <c r="AD20" s="81"/>
      <c r="AE20" s="82"/>
      <c r="AF20" s="80"/>
      <c r="AG20" s="80"/>
      <c r="AH20" s="80"/>
      <c r="AI20" s="81"/>
      <c r="AJ20" s="82"/>
      <c r="AK20" s="80"/>
      <c r="AL20" s="80"/>
      <c r="AM20" s="80"/>
      <c r="AN20" s="81"/>
      <c r="AO20" s="82"/>
      <c r="AP20" s="80"/>
      <c r="AQ20" s="80"/>
      <c r="AR20" s="80"/>
      <c r="AS20" s="81"/>
      <c r="AT20" s="82"/>
      <c r="AU20" s="80"/>
      <c r="AV20" s="80"/>
      <c r="AW20" s="80"/>
      <c r="AX20" s="80"/>
      <c r="AY20" s="81"/>
      <c r="AZ20" s="83"/>
      <c r="CM20" s="90"/>
      <c r="CN20" s="80" t="s">
        <v>56</v>
      </c>
      <c r="CO20" s="80" t="s">
        <v>57</v>
      </c>
      <c r="CP20" s="86"/>
      <c r="CQ20" s="86" t="s">
        <v>51</v>
      </c>
      <c r="CR20" s="87" t="s">
        <v>58</v>
      </c>
      <c r="CS20" s="83"/>
    </row>
    <row r="21" spans="1:97" s="29" customFormat="1" ht="89.25" x14ac:dyDescent="0.2">
      <c r="A21" s="37">
        <v>6</v>
      </c>
      <c r="B21" s="35" t="s">
        <v>62</v>
      </c>
      <c r="C21" s="35" t="s">
        <v>60</v>
      </c>
      <c r="D21" s="35" t="s">
        <v>2</v>
      </c>
      <c r="E21" s="35" t="s">
        <v>63</v>
      </c>
      <c r="F21" s="35" t="s">
        <v>124</v>
      </c>
      <c r="G21" s="35">
        <v>12</v>
      </c>
      <c r="H21" s="37" t="s">
        <v>262</v>
      </c>
      <c r="I21" s="35" t="s">
        <v>137</v>
      </c>
      <c r="J21" s="19" t="s">
        <v>45</v>
      </c>
      <c r="K21" s="19" t="s">
        <v>126</v>
      </c>
      <c r="L21" s="19" t="s">
        <v>127</v>
      </c>
      <c r="M21" s="35">
        <v>0</v>
      </c>
      <c r="N21" s="19" t="s">
        <v>55</v>
      </c>
      <c r="O21" s="19" t="s">
        <v>126</v>
      </c>
      <c r="P21" s="19"/>
      <c r="Q21" s="19">
        <v>1</v>
      </c>
      <c r="R21" s="19"/>
      <c r="S21" s="19">
        <v>1</v>
      </c>
      <c r="T21" s="19" t="s">
        <v>54</v>
      </c>
      <c r="U21" s="19" t="s">
        <v>138</v>
      </c>
      <c r="V21" s="19" t="s">
        <v>139</v>
      </c>
      <c r="W21" s="19" t="s">
        <v>3</v>
      </c>
      <c r="X21" s="19" t="s">
        <v>50</v>
      </c>
      <c r="Y21" s="19" t="s">
        <v>72</v>
      </c>
      <c r="Z21" s="49"/>
      <c r="AA21" s="25"/>
      <c r="AB21" s="25"/>
      <c r="AC21" s="25"/>
      <c r="AD21" s="26"/>
      <c r="AE21" s="27"/>
      <c r="AF21" s="25"/>
      <c r="AG21" s="25"/>
      <c r="AH21" s="25"/>
      <c r="AI21" s="26"/>
      <c r="AJ21" s="27"/>
      <c r="AK21" s="25"/>
      <c r="AL21" s="25"/>
      <c r="AM21" s="25"/>
      <c r="AN21" s="26"/>
      <c r="AO21" s="27"/>
      <c r="AP21" s="25"/>
      <c r="AQ21" s="25"/>
      <c r="AR21" s="25"/>
      <c r="AS21" s="26"/>
      <c r="AT21" s="27"/>
      <c r="AU21" s="25"/>
      <c r="AV21" s="25"/>
      <c r="AW21" s="25"/>
      <c r="AX21" s="25"/>
      <c r="AY21" s="26"/>
      <c r="AZ21" s="28"/>
      <c r="CM21" s="30"/>
      <c r="CN21" s="25"/>
      <c r="CO21" s="25" t="s">
        <v>62</v>
      </c>
      <c r="CP21" s="25"/>
      <c r="CQ21" s="25"/>
      <c r="CR21" s="25"/>
      <c r="CS21" s="28"/>
    </row>
    <row r="22" spans="1:97" s="29" customFormat="1" ht="89.25" x14ac:dyDescent="0.2">
      <c r="A22" s="37">
        <v>6</v>
      </c>
      <c r="B22" s="35" t="s">
        <v>62</v>
      </c>
      <c r="C22" s="35" t="s">
        <v>60</v>
      </c>
      <c r="D22" s="35" t="s">
        <v>2</v>
      </c>
      <c r="E22" s="35" t="s">
        <v>63</v>
      </c>
      <c r="F22" s="35" t="s">
        <v>124</v>
      </c>
      <c r="G22" s="35">
        <v>13</v>
      </c>
      <c r="H22" s="35" t="s">
        <v>444</v>
      </c>
      <c r="I22" s="35" t="s">
        <v>140</v>
      </c>
      <c r="J22" s="19" t="s">
        <v>45</v>
      </c>
      <c r="K22" s="19" t="s">
        <v>141</v>
      </c>
      <c r="L22" s="19" t="s">
        <v>142</v>
      </c>
      <c r="M22" s="35">
        <v>0</v>
      </c>
      <c r="N22" s="19" t="s">
        <v>55</v>
      </c>
      <c r="O22" s="19" t="s">
        <v>143</v>
      </c>
      <c r="P22" s="19">
        <v>1</v>
      </c>
      <c r="Q22" s="19">
        <v>1</v>
      </c>
      <c r="R22" s="19">
        <v>1</v>
      </c>
      <c r="S22" s="19">
        <v>3</v>
      </c>
      <c r="T22" s="19" t="s">
        <v>54</v>
      </c>
      <c r="U22" s="19" t="s">
        <v>144</v>
      </c>
      <c r="V22" s="19" t="s">
        <v>145</v>
      </c>
      <c r="W22" s="19" t="s">
        <v>3</v>
      </c>
      <c r="X22" s="19" t="s">
        <v>122</v>
      </c>
      <c r="Y22" s="19" t="s">
        <v>146</v>
      </c>
      <c r="Z22" s="49"/>
      <c r="AA22" s="25"/>
      <c r="AB22" s="25"/>
      <c r="AC22" s="25"/>
      <c r="AD22" s="26"/>
      <c r="AE22" s="27"/>
      <c r="AF22" s="25"/>
      <c r="AG22" s="25"/>
      <c r="AH22" s="25"/>
      <c r="AI22" s="26"/>
      <c r="AJ22" s="27"/>
      <c r="AK22" s="25"/>
      <c r="AL22" s="25"/>
      <c r="AM22" s="25"/>
      <c r="AN22" s="26"/>
      <c r="AO22" s="27"/>
      <c r="AP22" s="25"/>
      <c r="AQ22" s="25"/>
      <c r="AR22" s="25"/>
      <c r="AS22" s="26"/>
      <c r="AT22" s="27"/>
      <c r="AU22" s="25"/>
      <c r="AV22" s="25"/>
      <c r="AW22" s="25"/>
      <c r="AX22" s="25"/>
      <c r="AY22" s="26"/>
      <c r="AZ22" s="28"/>
      <c r="CN22" s="31"/>
      <c r="CO22" s="31"/>
      <c r="CP22" s="31"/>
      <c r="CQ22" s="31"/>
      <c r="CR22" s="31"/>
    </row>
    <row r="23" spans="1:97" s="29" customFormat="1" ht="89.25" x14ac:dyDescent="0.2">
      <c r="A23" s="37">
        <v>6</v>
      </c>
      <c r="B23" s="35" t="s">
        <v>62</v>
      </c>
      <c r="C23" s="35" t="s">
        <v>60</v>
      </c>
      <c r="D23" s="35" t="s">
        <v>2</v>
      </c>
      <c r="E23" s="35" t="s">
        <v>63</v>
      </c>
      <c r="F23" s="35" t="s">
        <v>124</v>
      </c>
      <c r="G23" s="35">
        <v>13</v>
      </c>
      <c r="H23" s="35" t="s">
        <v>444</v>
      </c>
      <c r="I23" s="35" t="s">
        <v>648</v>
      </c>
      <c r="J23" s="19" t="s">
        <v>45</v>
      </c>
      <c r="K23" s="19" t="s">
        <v>449</v>
      </c>
      <c r="L23" s="19" t="s">
        <v>142</v>
      </c>
      <c r="M23" s="35">
        <v>1</v>
      </c>
      <c r="N23" s="19" t="s">
        <v>55</v>
      </c>
      <c r="O23" s="19" t="s">
        <v>143</v>
      </c>
      <c r="P23" s="19"/>
      <c r="Q23" s="19">
        <v>1</v>
      </c>
      <c r="R23" s="19">
        <v>1</v>
      </c>
      <c r="S23" s="19">
        <v>2</v>
      </c>
      <c r="T23" s="19" t="s">
        <v>54</v>
      </c>
      <c r="U23" s="19" t="s">
        <v>450</v>
      </c>
      <c r="V23" s="19" t="s">
        <v>128</v>
      </c>
      <c r="W23" s="19" t="s">
        <v>3</v>
      </c>
      <c r="X23" s="19" t="s">
        <v>134</v>
      </c>
      <c r="Y23" s="19" t="s">
        <v>451</v>
      </c>
      <c r="Z23" s="33"/>
      <c r="AA23" s="25"/>
      <c r="AB23" s="21"/>
      <c r="AC23" s="25"/>
      <c r="AD23" s="26"/>
      <c r="AE23" s="22"/>
      <c r="AF23" s="25"/>
      <c r="AG23" s="21"/>
      <c r="AH23" s="25"/>
      <c r="AI23" s="26"/>
      <c r="AJ23" s="22"/>
      <c r="AK23" s="25"/>
      <c r="AL23" s="21"/>
      <c r="AM23" s="25"/>
      <c r="AN23" s="26"/>
      <c r="AO23" s="22"/>
      <c r="AP23" s="25"/>
      <c r="AQ23" s="21"/>
      <c r="AR23" s="25"/>
      <c r="AS23" s="26"/>
      <c r="AT23" s="27"/>
      <c r="AU23" s="21"/>
      <c r="AV23" s="25"/>
      <c r="AW23" s="21"/>
      <c r="AX23" s="25"/>
      <c r="AY23" s="26"/>
      <c r="AZ23" s="28"/>
      <c r="CN23" s="31"/>
      <c r="CO23" s="31"/>
      <c r="CP23" s="31"/>
      <c r="CQ23" s="31"/>
      <c r="CR23" s="31"/>
    </row>
    <row r="24" spans="1:97" s="29" customFormat="1" ht="89.25" x14ac:dyDescent="0.2">
      <c r="A24" s="37">
        <v>6</v>
      </c>
      <c r="B24" s="35" t="s">
        <v>62</v>
      </c>
      <c r="C24" s="35" t="s">
        <v>60</v>
      </c>
      <c r="D24" s="35" t="s">
        <v>2</v>
      </c>
      <c r="E24" s="35" t="s">
        <v>63</v>
      </c>
      <c r="F24" s="35" t="s">
        <v>124</v>
      </c>
      <c r="G24" s="35">
        <v>14</v>
      </c>
      <c r="H24" s="35" t="s">
        <v>445</v>
      </c>
      <c r="I24" s="35" t="s">
        <v>147</v>
      </c>
      <c r="J24" s="19" t="s">
        <v>45</v>
      </c>
      <c r="K24" s="19" t="s">
        <v>148</v>
      </c>
      <c r="L24" s="19" t="s">
        <v>149</v>
      </c>
      <c r="M24" s="35">
        <v>3</v>
      </c>
      <c r="N24" s="19" t="s">
        <v>55</v>
      </c>
      <c r="O24" s="19" t="s">
        <v>150</v>
      </c>
      <c r="P24" s="19">
        <v>1</v>
      </c>
      <c r="Q24" s="19">
        <v>1</v>
      </c>
      <c r="R24" s="19">
        <v>1</v>
      </c>
      <c r="S24" s="19">
        <v>3</v>
      </c>
      <c r="T24" s="19" t="s">
        <v>76</v>
      </c>
      <c r="U24" s="19" t="s">
        <v>151</v>
      </c>
      <c r="V24" s="19" t="s">
        <v>152</v>
      </c>
      <c r="W24" s="19" t="s">
        <v>3</v>
      </c>
      <c r="X24" s="19" t="s">
        <v>50</v>
      </c>
      <c r="Y24" s="19" t="s">
        <v>153</v>
      </c>
      <c r="Z24" s="33"/>
      <c r="AA24" s="25"/>
      <c r="AB24" s="21"/>
      <c r="AC24" s="25"/>
      <c r="AD24" s="26"/>
      <c r="AE24" s="22"/>
      <c r="AF24" s="25"/>
      <c r="AG24" s="21"/>
      <c r="AH24" s="25"/>
      <c r="AI24" s="26"/>
      <c r="AJ24" s="22"/>
      <c r="AK24" s="25"/>
      <c r="AL24" s="21"/>
      <c r="AM24" s="25"/>
      <c r="AN24" s="26"/>
      <c r="AO24" s="22"/>
      <c r="AP24" s="25"/>
      <c r="AQ24" s="21"/>
      <c r="AR24" s="25"/>
      <c r="AS24" s="26"/>
      <c r="AT24" s="27"/>
      <c r="AU24" s="21"/>
      <c r="AV24" s="25"/>
      <c r="AW24" s="21"/>
      <c r="AX24" s="25"/>
      <c r="AY24" s="26"/>
      <c r="AZ24" s="32" t="s">
        <v>110</v>
      </c>
      <c r="CN24" s="31"/>
      <c r="CO24" s="31"/>
      <c r="CP24" s="31"/>
      <c r="CQ24" s="31"/>
      <c r="CR24" s="31"/>
    </row>
    <row r="25" spans="1:97" s="29" customFormat="1" ht="89.25" x14ac:dyDescent="0.2">
      <c r="A25" s="37">
        <v>6</v>
      </c>
      <c r="B25" s="35" t="s">
        <v>62</v>
      </c>
      <c r="C25" s="35" t="s">
        <v>60</v>
      </c>
      <c r="D25" s="35" t="s">
        <v>2</v>
      </c>
      <c r="E25" s="35" t="s">
        <v>63</v>
      </c>
      <c r="F25" s="35" t="s">
        <v>124</v>
      </c>
      <c r="G25" s="35">
        <v>14</v>
      </c>
      <c r="H25" s="35" t="s">
        <v>445</v>
      </c>
      <c r="I25" s="19" t="s">
        <v>195</v>
      </c>
      <c r="J25" s="19" t="s">
        <v>45</v>
      </c>
      <c r="K25" s="19" t="s">
        <v>196</v>
      </c>
      <c r="L25" s="19" t="s">
        <v>452</v>
      </c>
      <c r="M25" s="19">
        <v>1</v>
      </c>
      <c r="N25" s="19" t="s">
        <v>55</v>
      </c>
      <c r="O25" s="19" t="s">
        <v>157</v>
      </c>
      <c r="P25" s="19">
        <v>1</v>
      </c>
      <c r="Q25" s="19">
        <v>1</v>
      </c>
      <c r="R25" s="19">
        <v>1</v>
      </c>
      <c r="S25" s="19">
        <v>3</v>
      </c>
      <c r="T25" s="19" t="s">
        <v>54</v>
      </c>
      <c r="U25" s="19" t="s">
        <v>197</v>
      </c>
      <c r="V25" s="19" t="s">
        <v>198</v>
      </c>
      <c r="W25" s="19" t="s">
        <v>3</v>
      </c>
      <c r="X25" s="19" t="s">
        <v>50</v>
      </c>
      <c r="Y25" s="19" t="s">
        <v>453</v>
      </c>
      <c r="Z25" s="33"/>
      <c r="AA25" s="25"/>
      <c r="AB25" s="21"/>
      <c r="AC25" s="25"/>
      <c r="AD25" s="26"/>
      <c r="AE25" s="22"/>
      <c r="AF25" s="25"/>
      <c r="AG25" s="21"/>
      <c r="AH25" s="25"/>
      <c r="AI25" s="26"/>
      <c r="AJ25" s="22"/>
      <c r="AK25" s="25"/>
      <c r="AL25" s="21"/>
      <c r="AM25" s="25"/>
      <c r="AN25" s="26"/>
      <c r="AO25" s="22"/>
      <c r="AP25" s="25"/>
      <c r="AQ25" s="21"/>
      <c r="AR25" s="25"/>
      <c r="AS25" s="26"/>
      <c r="AT25" s="27"/>
      <c r="AU25" s="21"/>
      <c r="AV25" s="25"/>
      <c r="AW25" s="21"/>
      <c r="AX25" s="25"/>
      <c r="AY25" s="26"/>
      <c r="AZ25" s="28"/>
      <c r="CN25" s="31"/>
      <c r="CO25" s="31"/>
      <c r="CP25" s="31"/>
      <c r="CQ25" s="31"/>
      <c r="CR25" s="31"/>
    </row>
    <row r="26" spans="1:97" s="29" customFormat="1" ht="89.25" x14ac:dyDescent="0.2">
      <c r="A26" s="37">
        <v>6</v>
      </c>
      <c r="B26" s="35" t="s">
        <v>62</v>
      </c>
      <c r="C26" s="35" t="s">
        <v>60</v>
      </c>
      <c r="D26" s="35" t="s">
        <v>2</v>
      </c>
      <c r="E26" s="35" t="s">
        <v>63</v>
      </c>
      <c r="F26" s="35" t="s">
        <v>124</v>
      </c>
      <c r="G26" s="35">
        <v>15</v>
      </c>
      <c r="H26" s="35" t="s">
        <v>154</v>
      </c>
      <c r="I26" s="19" t="s">
        <v>155</v>
      </c>
      <c r="J26" s="19" t="s">
        <v>45</v>
      </c>
      <c r="K26" s="19" t="s">
        <v>330</v>
      </c>
      <c r="L26" s="19" t="s">
        <v>156</v>
      </c>
      <c r="M26" s="35">
        <v>3</v>
      </c>
      <c r="N26" s="19" t="s">
        <v>55</v>
      </c>
      <c r="O26" s="39" t="s">
        <v>331</v>
      </c>
      <c r="P26" s="19">
        <v>1</v>
      </c>
      <c r="Q26" s="19">
        <v>1</v>
      </c>
      <c r="R26" s="19">
        <v>1</v>
      </c>
      <c r="S26" s="19">
        <v>3</v>
      </c>
      <c r="T26" s="19" t="s">
        <v>76</v>
      </c>
      <c r="U26" s="19" t="s">
        <v>158</v>
      </c>
      <c r="V26" s="19" t="s">
        <v>332</v>
      </c>
      <c r="W26" s="19" t="s">
        <v>122</v>
      </c>
      <c r="X26" s="19" t="s">
        <v>50</v>
      </c>
      <c r="Y26" s="19" t="s">
        <v>333</v>
      </c>
      <c r="Z26" s="33"/>
      <c r="AA26" s="25"/>
      <c r="AB26" s="21"/>
      <c r="AC26" s="25"/>
      <c r="AD26" s="26"/>
      <c r="AE26" s="22"/>
      <c r="AF26" s="25"/>
      <c r="AG26" s="21"/>
      <c r="AH26" s="25"/>
      <c r="AI26" s="26"/>
      <c r="AJ26" s="22"/>
      <c r="AK26" s="25"/>
      <c r="AL26" s="21"/>
      <c r="AM26" s="25"/>
      <c r="AN26" s="26"/>
      <c r="AO26" s="22"/>
      <c r="AP26" s="25"/>
      <c r="AQ26" s="21"/>
      <c r="AR26" s="25"/>
      <c r="AS26" s="26"/>
      <c r="AT26" s="27"/>
      <c r="AU26" s="21"/>
      <c r="AV26" s="25"/>
      <c r="AW26" s="21"/>
      <c r="AX26" s="25"/>
      <c r="AY26" s="26"/>
      <c r="AZ26" s="28"/>
      <c r="CN26" s="31"/>
      <c r="CO26" s="31"/>
      <c r="CP26" s="31"/>
      <c r="CQ26" s="31"/>
      <c r="CR26" s="31"/>
    </row>
    <row r="27" spans="1:97" s="29" customFormat="1" ht="114.75" x14ac:dyDescent="0.2">
      <c r="A27" s="35">
        <v>3</v>
      </c>
      <c r="B27" s="19" t="s">
        <v>57</v>
      </c>
      <c r="C27" s="19" t="s">
        <v>48</v>
      </c>
      <c r="D27" s="19" t="s">
        <v>273</v>
      </c>
      <c r="E27" s="54" t="s">
        <v>63</v>
      </c>
      <c r="F27" s="54" t="s">
        <v>540</v>
      </c>
      <c r="G27" s="54">
        <v>21</v>
      </c>
      <c r="H27" s="54" t="s">
        <v>415</v>
      </c>
      <c r="I27" s="73" t="s">
        <v>588</v>
      </c>
      <c r="J27" s="40" t="s">
        <v>49</v>
      </c>
      <c r="K27" s="41" t="s">
        <v>541</v>
      </c>
      <c r="L27" s="41" t="s">
        <v>542</v>
      </c>
      <c r="M27" s="39"/>
      <c r="N27" s="40" t="s">
        <v>51</v>
      </c>
      <c r="O27" s="40" t="s">
        <v>271</v>
      </c>
      <c r="P27" s="57">
        <v>0.33</v>
      </c>
      <c r="Q27" s="57">
        <v>0.33</v>
      </c>
      <c r="R27" s="57">
        <v>0.33</v>
      </c>
      <c r="S27" s="57">
        <v>1</v>
      </c>
      <c r="T27" s="40" t="s">
        <v>54</v>
      </c>
      <c r="U27" s="40" t="s">
        <v>543</v>
      </c>
      <c r="V27" s="40" t="s">
        <v>267</v>
      </c>
      <c r="W27" s="40" t="s">
        <v>304</v>
      </c>
      <c r="X27" s="40" t="s">
        <v>268</v>
      </c>
      <c r="Y27" s="40" t="s">
        <v>272</v>
      </c>
      <c r="Z27" s="49"/>
      <c r="AA27" s="25"/>
      <c r="AB27" s="25"/>
      <c r="AC27" s="25"/>
      <c r="AD27" s="26"/>
      <c r="AE27" s="27"/>
      <c r="AF27" s="25"/>
      <c r="AG27" s="25"/>
      <c r="AH27" s="25"/>
      <c r="AI27" s="26"/>
      <c r="AJ27" s="27"/>
      <c r="AK27" s="25"/>
      <c r="AL27" s="25"/>
      <c r="AM27" s="25"/>
      <c r="AN27" s="26"/>
      <c r="AO27" s="27"/>
      <c r="AP27" s="25"/>
      <c r="AQ27" s="25"/>
      <c r="AR27" s="25"/>
      <c r="AS27" s="26"/>
      <c r="AT27" s="27"/>
      <c r="AU27" s="25"/>
      <c r="AV27" s="25"/>
      <c r="AW27" s="25"/>
      <c r="AX27" s="25"/>
      <c r="AY27" s="26"/>
      <c r="AZ27" s="28"/>
      <c r="CN27" s="31"/>
      <c r="CO27" s="31"/>
      <c r="CP27" s="31"/>
      <c r="CQ27" s="31"/>
      <c r="CR27" s="31"/>
    </row>
    <row r="28" spans="1:97" s="29" customFormat="1" ht="102" x14ac:dyDescent="0.2">
      <c r="A28" s="35">
        <v>3</v>
      </c>
      <c r="B28" s="19" t="s">
        <v>57</v>
      </c>
      <c r="C28" s="96" t="s">
        <v>60</v>
      </c>
      <c r="D28" s="96" t="s">
        <v>303</v>
      </c>
      <c r="E28" s="96" t="s">
        <v>63</v>
      </c>
      <c r="F28" s="96" t="s">
        <v>540</v>
      </c>
      <c r="G28" s="96">
        <v>22</v>
      </c>
      <c r="H28" s="96" t="s">
        <v>415</v>
      </c>
      <c r="I28" s="96" t="s">
        <v>583</v>
      </c>
      <c r="J28" s="96" t="s">
        <v>45</v>
      </c>
      <c r="K28" s="96" t="s">
        <v>584</v>
      </c>
      <c r="L28" s="96" t="s">
        <v>585</v>
      </c>
      <c r="M28" s="96"/>
      <c r="N28" s="96" t="s">
        <v>46</v>
      </c>
      <c r="O28" s="96" t="s">
        <v>589</v>
      </c>
      <c r="P28" s="96"/>
      <c r="Q28" s="97">
        <v>1</v>
      </c>
      <c r="R28" s="96"/>
      <c r="S28" s="97">
        <v>1</v>
      </c>
      <c r="T28" s="96" t="s">
        <v>54</v>
      </c>
      <c r="U28" s="96" t="s">
        <v>590</v>
      </c>
      <c r="V28" s="96" t="s">
        <v>587</v>
      </c>
      <c r="W28" s="96" t="s">
        <v>304</v>
      </c>
      <c r="X28" s="96" t="s">
        <v>50</v>
      </c>
      <c r="Y28" s="96" t="s">
        <v>586</v>
      </c>
      <c r="Z28" s="49"/>
      <c r="AA28" s="25"/>
      <c r="AB28" s="25"/>
      <c r="AC28" s="25"/>
      <c r="AD28" s="26"/>
      <c r="AE28" s="27"/>
      <c r="AF28" s="25"/>
      <c r="AG28" s="25"/>
      <c r="AH28" s="25"/>
      <c r="AI28" s="26"/>
      <c r="AJ28" s="27"/>
      <c r="AK28" s="25"/>
      <c r="AL28" s="25"/>
      <c r="AM28" s="25"/>
      <c r="AN28" s="26"/>
      <c r="AO28" s="27"/>
      <c r="AP28" s="25"/>
      <c r="AQ28" s="25"/>
      <c r="AR28" s="25"/>
      <c r="AS28" s="26"/>
      <c r="AT28" s="27"/>
      <c r="AU28" s="25"/>
      <c r="AV28" s="25"/>
      <c r="AW28" s="25"/>
      <c r="AX28" s="25"/>
      <c r="AY28" s="26"/>
      <c r="AZ28" s="28"/>
      <c r="CN28" s="31"/>
      <c r="CO28" s="31"/>
      <c r="CP28" s="31"/>
      <c r="CQ28" s="31"/>
      <c r="CR28" s="31"/>
    </row>
    <row r="29" spans="1:97" s="29" customFormat="1" ht="102" x14ac:dyDescent="0.2">
      <c r="A29" s="35">
        <v>3</v>
      </c>
      <c r="B29" s="19" t="s">
        <v>57</v>
      </c>
      <c r="C29" s="19" t="s">
        <v>59</v>
      </c>
      <c r="D29" s="35" t="s">
        <v>254</v>
      </c>
      <c r="E29" s="36" t="s">
        <v>63</v>
      </c>
      <c r="F29" s="37" t="s">
        <v>159</v>
      </c>
      <c r="G29" s="37">
        <v>31</v>
      </c>
      <c r="H29" s="35" t="s">
        <v>160</v>
      </c>
      <c r="I29" s="35" t="s">
        <v>416</v>
      </c>
      <c r="J29" s="36" t="s">
        <v>45</v>
      </c>
      <c r="K29" s="36" t="s">
        <v>364</v>
      </c>
      <c r="L29" s="36" t="s">
        <v>486</v>
      </c>
      <c r="M29" s="36"/>
      <c r="N29" s="36" t="s">
        <v>75</v>
      </c>
      <c r="O29" s="36" t="s">
        <v>366</v>
      </c>
      <c r="P29" s="46">
        <v>1</v>
      </c>
      <c r="Q29" s="46">
        <v>1</v>
      </c>
      <c r="R29" s="46">
        <v>1</v>
      </c>
      <c r="S29" s="46">
        <v>1</v>
      </c>
      <c r="T29" s="36" t="s">
        <v>54</v>
      </c>
      <c r="U29" s="36" t="s">
        <v>367</v>
      </c>
      <c r="V29" s="36" t="s">
        <v>487</v>
      </c>
      <c r="W29" s="36" t="s">
        <v>488</v>
      </c>
      <c r="X29" s="36" t="s">
        <v>3</v>
      </c>
      <c r="Y29" s="36" t="s">
        <v>181</v>
      </c>
      <c r="Z29" s="33" t="e">
        <f>#REF!</f>
        <v>#REF!</v>
      </c>
      <c r="AA29" s="21"/>
      <c r="AB29" s="21" t="e">
        <f>AA29/Z29</f>
        <v>#REF!</v>
      </c>
      <c r="AC29" s="21"/>
      <c r="AD29" s="23"/>
      <c r="AE29" s="22" t="e">
        <f>#REF!</f>
        <v>#REF!</v>
      </c>
      <c r="AF29" s="21"/>
      <c r="AG29" s="21" t="e">
        <f>AF29/AE29</f>
        <v>#REF!</v>
      </c>
      <c r="AH29" s="21"/>
      <c r="AI29" s="23"/>
      <c r="AJ29" s="22" t="e">
        <f>#REF!</f>
        <v>#REF!</v>
      </c>
      <c r="AK29" s="21"/>
      <c r="AL29" s="21" t="e">
        <f>AK29/AJ29</f>
        <v>#REF!</v>
      </c>
      <c r="AM29" s="21"/>
      <c r="AN29" s="23"/>
      <c r="AO29" s="22" t="e">
        <f>#REF!</f>
        <v>#REF!</v>
      </c>
      <c r="AP29" s="21"/>
      <c r="AQ29" s="21" t="e">
        <f>AP29/AO29</f>
        <v>#REF!</v>
      </c>
      <c r="AR29" s="21"/>
      <c r="AS29" s="23"/>
      <c r="AT29" s="22"/>
      <c r="AU29" s="21" t="e">
        <f>#REF!</f>
        <v>#REF!</v>
      </c>
      <c r="AV29" s="21"/>
      <c r="AW29" s="21" t="e">
        <f>AV29/AU29</f>
        <v>#REF!</v>
      </c>
      <c r="AX29" s="21"/>
      <c r="AY29" s="23"/>
      <c r="AZ29" s="24"/>
    </row>
    <row r="30" spans="1:97" s="29" customFormat="1" ht="102" x14ac:dyDescent="0.2">
      <c r="A30" s="35">
        <v>3</v>
      </c>
      <c r="B30" s="19" t="s">
        <v>57</v>
      </c>
      <c r="C30" s="19" t="s">
        <v>59</v>
      </c>
      <c r="D30" s="35" t="s">
        <v>254</v>
      </c>
      <c r="E30" s="36" t="s">
        <v>63</v>
      </c>
      <c r="F30" s="37" t="s">
        <v>159</v>
      </c>
      <c r="G30" s="37">
        <v>31</v>
      </c>
      <c r="H30" s="35" t="s">
        <v>160</v>
      </c>
      <c r="I30" s="35" t="s">
        <v>489</v>
      </c>
      <c r="J30" s="36" t="s">
        <v>45</v>
      </c>
      <c r="K30" s="36" t="s">
        <v>364</v>
      </c>
      <c r="L30" s="36" t="s">
        <v>486</v>
      </c>
      <c r="M30" s="36"/>
      <c r="N30" s="36" t="s">
        <v>75</v>
      </c>
      <c r="O30" s="36" t="s">
        <v>365</v>
      </c>
      <c r="P30" s="46">
        <v>1</v>
      </c>
      <c r="Q30" s="46">
        <v>1</v>
      </c>
      <c r="R30" s="46">
        <v>1</v>
      </c>
      <c r="S30" s="46">
        <v>1</v>
      </c>
      <c r="T30" s="36" t="s">
        <v>54</v>
      </c>
      <c r="U30" s="36" t="s">
        <v>368</v>
      </c>
      <c r="V30" s="36" t="s">
        <v>490</v>
      </c>
      <c r="W30" s="36" t="s">
        <v>176</v>
      </c>
      <c r="X30" s="36" t="s">
        <v>50</v>
      </c>
      <c r="Y30" s="36" t="s">
        <v>181</v>
      </c>
      <c r="Z30" s="33" t="e">
        <f>#REF!</f>
        <v>#REF!</v>
      </c>
      <c r="AA30" s="25"/>
      <c r="AB30" s="21" t="e">
        <f>AA30/Z30</f>
        <v>#REF!</v>
      </c>
      <c r="AC30" s="25"/>
      <c r="AD30" s="26"/>
      <c r="AE30" s="22" t="e">
        <f>#REF!</f>
        <v>#REF!</v>
      </c>
      <c r="AF30" s="25"/>
      <c r="AG30" s="21" t="e">
        <f>AF30/AE30</f>
        <v>#REF!</v>
      </c>
      <c r="AH30" s="25"/>
      <c r="AI30" s="26"/>
      <c r="AJ30" s="22" t="e">
        <f>#REF!</f>
        <v>#REF!</v>
      </c>
      <c r="AK30" s="25"/>
      <c r="AL30" s="21" t="e">
        <f>AK30/AJ30</f>
        <v>#REF!</v>
      </c>
      <c r="AM30" s="25"/>
      <c r="AN30" s="26"/>
      <c r="AO30" s="22" t="e">
        <f>#REF!</f>
        <v>#REF!</v>
      </c>
      <c r="AP30" s="25"/>
      <c r="AQ30" s="21" t="e">
        <f>AP30/AO30</f>
        <v>#REF!</v>
      </c>
      <c r="AR30" s="25"/>
      <c r="AS30" s="26"/>
      <c r="AT30" s="27"/>
      <c r="AU30" s="21" t="e">
        <f>#REF!</f>
        <v>#REF!</v>
      </c>
      <c r="AV30" s="25"/>
      <c r="AW30" s="21" t="e">
        <f>AV30/AU30</f>
        <v>#REF!</v>
      </c>
      <c r="AX30" s="25"/>
      <c r="AY30" s="26"/>
      <c r="AZ30" s="28"/>
    </row>
    <row r="31" spans="1:97" s="29" customFormat="1" ht="114.75" x14ac:dyDescent="0.2">
      <c r="A31" s="35">
        <v>2</v>
      </c>
      <c r="B31" s="35" t="s">
        <v>52</v>
      </c>
      <c r="C31" s="35" t="s">
        <v>59</v>
      </c>
      <c r="D31" s="35" t="s">
        <v>2</v>
      </c>
      <c r="E31" s="35" t="s">
        <v>63</v>
      </c>
      <c r="F31" s="35" t="s">
        <v>159</v>
      </c>
      <c r="G31" s="35">
        <v>31</v>
      </c>
      <c r="H31" s="35" t="s">
        <v>160</v>
      </c>
      <c r="I31" s="35" t="s">
        <v>512</v>
      </c>
      <c r="J31" s="19" t="s">
        <v>45</v>
      </c>
      <c r="K31" s="19" t="s">
        <v>513</v>
      </c>
      <c r="L31" s="19" t="s">
        <v>370</v>
      </c>
      <c r="M31" s="35">
        <v>21</v>
      </c>
      <c r="N31" s="19" t="s">
        <v>55</v>
      </c>
      <c r="O31" s="19" t="s">
        <v>161</v>
      </c>
      <c r="P31" s="19">
        <v>21</v>
      </c>
      <c r="Q31" s="19"/>
      <c r="R31" s="19"/>
      <c r="S31" s="19">
        <v>21</v>
      </c>
      <c r="T31" s="19" t="s">
        <v>54</v>
      </c>
      <c r="U31" s="19" t="s">
        <v>162</v>
      </c>
      <c r="V31" s="19" t="s">
        <v>163</v>
      </c>
      <c r="W31" s="19" t="s">
        <v>164</v>
      </c>
      <c r="X31" s="36" t="s">
        <v>189</v>
      </c>
      <c r="Y31" s="19" t="s">
        <v>514</v>
      </c>
      <c r="Z31" s="33" t="e">
        <f>#REF!</f>
        <v>#REF!</v>
      </c>
      <c r="AA31" s="25"/>
      <c r="AB31" s="21" t="e">
        <f>AA31/Z31</f>
        <v>#REF!</v>
      </c>
      <c r="AC31" s="25"/>
      <c r="AD31" s="26"/>
      <c r="AE31" s="22" t="e">
        <f>#REF!</f>
        <v>#REF!</v>
      </c>
      <c r="AF31" s="25"/>
      <c r="AG31" s="21" t="e">
        <f>AF31/AE31</f>
        <v>#REF!</v>
      </c>
      <c r="AH31" s="25"/>
      <c r="AI31" s="26"/>
      <c r="AJ31" s="22" t="e">
        <f>#REF!</f>
        <v>#REF!</v>
      </c>
      <c r="AK31" s="25"/>
      <c r="AL31" s="21" t="e">
        <f>AK31/AJ31</f>
        <v>#REF!</v>
      </c>
      <c r="AM31" s="25"/>
      <c r="AN31" s="26"/>
      <c r="AO31" s="22" t="e">
        <f>#REF!</f>
        <v>#REF!</v>
      </c>
      <c r="AP31" s="25"/>
      <c r="AQ31" s="21" t="e">
        <f>AP31/AO31</f>
        <v>#REF!</v>
      </c>
      <c r="AR31" s="25"/>
      <c r="AS31" s="26"/>
      <c r="AT31" s="27"/>
      <c r="AU31" s="21" t="e">
        <f>#REF!</f>
        <v>#REF!</v>
      </c>
      <c r="AV31" s="25"/>
      <c r="AW31" s="21" t="e">
        <f>AV31/AU31</f>
        <v>#REF!</v>
      </c>
      <c r="AX31" s="25"/>
      <c r="AY31" s="26"/>
      <c r="AZ31" s="28"/>
    </row>
    <row r="32" spans="1:97" s="29" customFormat="1" ht="102" x14ac:dyDescent="0.2">
      <c r="A32" s="35">
        <v>3</v>
      </c>
      <c r="B32" s="35" t="s">
        <v>57</v>
      </c>
      <c r="C32" s="35" t="s">
        <v>59</v>
      </c>
      <c r="D32" s="35" t="s">
        <v>254</v>
      </c>
      <c r="E32" s="36" t="s">
        <v>63</v>
      </c>
      <c r="F32" s="36" t="s">
        <v>159</v>
      </c>
      <c r="G32" s="36">
        <v>31</v>
      </c>
      <c r="H32" s="36" t="s">
        <v>160</v>
      </c>
      <c r="I32" s="37" t="s">
        <v>221</v>
      </c>
      <c r="J32" s="36" t="s">
        <v>45</v>
      </c>
      <c r="K32" s="36" t="s">
        <v>222</v>
      </c>
      <c r="L32" s="36" t="s">
        <v>515</v>
      </c>
      <c r="M32" s="36">
        <v>1</v>
      </c>
      <c r="N32" s="36" t="s">
        <v>51</v>
      </c>
      <c r="O32" s="36" t="s">
        <v>223</v>
      </c>
      <c r="P32" s="46">
        <v>1</v>
      </c>
      <c r="Q32" s="46">
        <v>1</v>
      </c>
      <c r="R32" s="46">
        <v>1</v>
      </c>
      <c r="S32" s="46">
        <v>1</v>
      </c>
      <c r="T32" s="36" t="s">
        <v>54</v>
      </c>
      <c r="U32" s="36" t="s">
        <v>224</v>
      </c>
      <c r="V32" s="36" t="s">
        <v>516</v>
      </c>
      <c r="W32" s="36" t="s">
        <v>211</v>
      </c>
      <c r="X32" s="36" t="s">
        <v>189</v>
      </c>
      <c r="Y32" s="36" t="s">
        <v>517</v>
      </c>
      <c r="Z32" s="33" t="e">
        <f>#REF!</f>
        <v>#REF!</v>
      </c>
      <c r="AA32" s="25"/>
      <c r="AB32" s="21" t="e">
        <f>AA32/Z32</f>
        <v>#REF!</v>
      </c>
      <c r="AC32" s="25"/>
      <c r="AD32" s="26"/>
      <c r="AE32" s="22" t="e">
        <f>#REF!</f>
        <v>#REF!</v>
      </c>
      <c r="AF32" s="25"/>
      <c r="AG32" s="21" t="e">
        <f>AF32/AE32</f>
        <v>#REF!</v>
      </c>
      <c r="AH32" s="25"/>
      <c r="AI32" s="26"/>
      <c r="AJ32" s="22" t="e">
        <f>#REF!</f>
        <v>#REF!</v>
      </c>
      <c r="AK32" s="25"/>
      <c r="AL32" s="21" t="e">
        <f>AK32/AJ32</f>
        <v>#REF!</v>
      </c>
      <c r="AM32" s="25"/>
      <c r="AN32" s="26"/>
      <c r="AO32" s="22" t="e">
        <f>#REF!</f>
        <v>#REF!</v>
      </c>
      <c r="AP32" s="25"/>
      <c r="AQ32" s="21" t="e">
        <f>AP32/AO32</f>
        <v>#REF!</v>
      </c>
      <c r="AR32" s="25"/>
      <c r="AS32" s="26"/>
      <c r="AT32" s="27"/>
      <c r="AU32" s="21" t="e">
        <f>#REF!</f>
        <v>#REF!</v>
      </c>
      <c r="AV32" s="25"/>
      <c r="AW32" s="21" t="e">
        <f>AV32/AU32</f>
        <v>#REF!</v>
      </c>
      <c r="AX32" s="25"/>
      <c r="AY32" s="26"/>
      <c r="AZ32" s="28"/>
    </row>
    <row r="33" spans="1:52" s="29" customFormat="1" ht="102" x14ac:dyDescent="0.2">
      <c r="A33" s="35">
        <v>3</v>
      </c>
      <c r="B33" s="35" t="s">
        <v>57</v>
      </c>
      <c r="C33" s="19" t="s">
        <v>59</v>
      </c>
      <c r="D33" s="35" t="s">
        <v>254</v>
      </c>
      <c r="E33" s="36" t="s">
        <v>63</v>
      </c>
      <c r="F33" s="36" t="s">
        <v>159</v>
      </c>
      <c r="G33" s="36">
        <v>31</v>
      </c>
      <c r="H33" s="36" t="s">
        <v>160</v>
      </c>
      <c r="I33" s="37" t="s">
        <v>225</v>
      </c>
      <c r="J33" s="36" t="s">
        <v>45</v>
      </c>
      <c r="K33" s="36" t="s">
        <v>226</v>
      </c>
      <c r="L33" s="36" t="s">
        <v>515</v>
      </c>
      <c r="M33" s="36">
        <v>20</v>
      </c>
      <c r="N33" s="36" t="s">
        <v>51</v>
      </c>
      <c r="O33" s="36" t="s">
        <v>227</v>
      </c>
      <c r="P33" s="46">
        <v>1</v>
      </c>
      <c r="Q33" s="46">
        <v>1</v>
      </c>
      <c r="R33" s="46">
        <v>1</v>
      </c>
      <c r="S33" s="46">
        <v>1</v>
      </c>
      <c r="T33" s="36" t="s">
        <v>54</v>
      </c>
      <c r="U33" s="36" t="s">
        <v>228</v>
      </c>
      <c r="V33" s="36" t="s">
        <v>516</v>
      </c>
      <c r="W33" s="36" t="s">
        <v>518</v>
      </c>
      <c r="X33" s="36" t="s">
        <v>189</v>
      </c>
      <c r="Y33" s="36" t="s">
        <v>517</v>
      </c>
      <c r="Z33" s="33" t="e">
        <f>#REF!</f>
        <v>#REF!</v>
      </c>
      <c r="AA33" s="25"/>
      <c r="AB33" s="21" t="e">
        <f>AA33/Z33</f>
        <v>#REF!</v>
      </c>
      <c r="AC33" s="25"/>
      <c r="AD33" s="26"/>
      <c r="AE33" s="22" t="e">
        <f>#REF!</f>
        <v>#REF!</v>
      </c>
      <c r="AF33" s="25"/>
      <c r="AG33" s="21" t="e">
        <f>AF33/AE33</f>
        <v>#REF!</v>
      </c>
      <c r="AH33" s="25"/>
      <c r="AI33" s="26"/>
      <c r="AJ33" s="22" t="e">
        <f>#REF!</f>
        <v>#REF!</v>
      </c>
      <c r="AK33" s="25"/>
      <c r="AL33" s="21" t="e">
        <f>AK33/AJ33</f>
        <v>#REF!</v>
      </c>
      <c r="AM33" s="25"/>
      <c r="AN33" s="26"/>
      <c r="AO33" s="22" t="e">
        <f>#REF!</f>
        <v>#REF!</v>
      </c>
      <c r="AP33" s="25"/>
      <c r="AQ33" s="21" t="e">
        <f>AP33/AO33</f>
        <v>#REF!</v>
      </c>
      <c r="AR33" s="25"/>
      <c r="AS33" s="26"/>
      <c r="AT33" s="27"/>
      <c r="AU33" s="21" t="e">
        <f>#REF!</f>
        <v>#REF!</v>
      </c>
      <c r="AV33" s="25"/>
      <c r="AW33" s="21" t="e">
        <f>AV33/AU33</f>
        <v>#REF!</v>
      </c>
      <c r="AX33" s="25"/>
      <c r="AY33" s="26"/>
      <c r="AZ33" s="28"/>
    </row>
    <row r="34" spans="1:52" s="29" customFormat="1" ht="102" x14ac:dyDescent="0.2">
      <c r="A34" s="35">
        <v>3</v>
      </c>
      <c r="B34" s="35" t="s">
        <v>57</v>
      </c>
      <c r="C34" s="19" t="s">
        <v>59</v>
      </c>
      <c r="D34" s="35" t="s">
        <v>254</v>
      </c>
      <c r="E34" s="36" t="s">
        <v>63</v>
      </c>
      <c r="F34" s="37" t="s">
        <v>159</v>
      </c>
      <c r="G34" s="37">
        <v>31</v>
      </c>
      <c r="H34" s="37" t="s">
        <v>160</v>
      </c>
      <c r="I34" s="35" t="s">
        <v>412</v>
      </c>
      <c r="J34" s="36" t="s">
        <v>45</v>
      </c>
      <c r="K34" s="36" t="s">
        <v>381</v>
      </c>
      <c r="L34" s="36" t="s">
        <v>382</v>
      </c>
      <c r="M34" s="36">
        <v>0</v>
      </c>
      <c r="N34" s="36" t="s">
        <v>55</v>
      </c>
      <c r="O34" s="36" t="s">
        <v>381</v>
      </c>
      <c r="P34" s="37">
        <v>1</v>
      </c>
      <c r="Q34" s="37"/>
      <c r="R34" s="37"/>
      <c r="S34" s="37">
        <v>1</v>
      </c>
      <c r="T34" s="36" t="s">
        <v>54</v>
      </c>
      <c r="U34" s="36" t="s">
        <v>381</v>
      </c>
      <c r="V34" s="36" t="s">
        <v>338</v>
      </c>
      <c r="W34" s="36" t="s">
        <v>211</v>
      </c>
      <c r="X34" s="36" t="s">
        <v>521</v>
      </c>
      <c r="Y34" s="36" t="s">
        <v>522</v>
      </c>
      <c r="Z34" s="33"/>
      <c r="AA34" s="25"/>
      <c r="AB34" s="21"/>
      <c r="AC34" s="25"/>
      <c r="AD34" s="26"/>
      <c r="AE34" s="22"/>
      <c r="AF34" s="25"/>
      <c r="AG34" s="21"/>
      <c r="AH34" s="25"/>
      <c r="AI34" s="26"/>
      <c r="AJ34" s="22"/>
      <c r="AK34" s="25"/>
      <c r="AL34" s="21"/>
      <c r="AM34" s="25"/>
      <c r="AN34" s="26"/>
      <c r="AO34" s="22"/>
      <c r="AP34" s="25"/>
      <c r="AQ34" s="21"/>
      <c r="AR34" s="25"/>
      <c r="AS34" s="26"/>
      <c r="AT34" s="27"/>
      <c r="AU34" s="21"/>
      <c r="AV34" s="25"/>
      <c r="AW34" s="21"/>
      <c r="AX34" s="25"/>
      <c r="AY34" s="26"/>
      <c r="AZ34" s="28"/>
    </row>
    <row r="35" spans="1:52" s="29" customFormat="1" ht="102" x14ac:dyDescent="0.2">
      <c r="A35" s="35">
        <v>3</v>
      </c>
      <c r="B35" s="35" t="s">
        <v>57</v>
      </c>
      <c r="C35" s="19" t="s">
        <v>59</v>
      </c>
      <c r="D35" s="35" t="s">
        <v>254</v>
      </c>
      <c r="E35" s="36" t="s">
        <v>63</v>
      </c>
      <c r="F35" s="37" t="s">
        <v>159</v>
      </c>
      <c r="G35" s="37">
        <v>31</v>
      </c>
      <c r="H35" s="37" t="s">
        <v>160</v>
      </c>
      <c r="I35" s="35" t="s">
        <v>410</v>
      </c>
      <c r="J35" s="36" t="s">
        <v>45</v>
      </c>
      <c r="K35" s="36" t="s">
        <v>523</v>
      </c>
      <c r="L35" s="36" t="s">
        <v>524</v>
      </c>
      <c r="M35" s="36">
        <v>0</v>
      </c>
      <c r="N35" s="36" t="s">
        <v>55</v>
      </c>
      <c r="O35" s="36" t="s">
        <v>383</v>
      </c>
      <c r="P35" s="37">
        <v>1</v>
      </c>
      <c r="Q35" s="37">
        <v>1</v>
      </c>
      <c r="R35" s="37">
        <v>2</v>
      </c>
      <c r="S35" s="37">
        <v>4</v>
      </c>
      <c r="T35" s="36" t="s">
        <v>378</v>
      </c>
      <c r="U35" s="36" t="s">
        <v>384</v>
      </c>
      <c r="V35" s="36" t="s">
        <v>385</v>
      </c>
      <c r="W35" s="36" t="s">
        <v>211</v>
      </c>
      <c r="X35" s="36" t="s">
        <v>521</v>
      </c>
      <c r="Y35" s="36" t="s">
        <v>386</v>
      </c>
      <c r="Z35" s="33" t="str">
        <f>O29</f>
        <v>compromisos registrados (SDG)</v>
      </c>
      <c r="AA35" s="25"/>
      <c r="AB35" s="21" t="e">
        <f>AA35/Z35</f>
        <v>#VALUE!</v>
      </c>
      <c r="AC35" s="25"/>
      <c r="AD35" s="26"/>
      <c r="AE35" s="22" t="e">
        <f>#REF!</f>
        <v>#REF!</v>
      </c>
      <c r="AF35" s="25"/>
      <c r="AG35" s="21" t="e">
        <f>AF35/AE35</f>
        <v>#REF!</v>
      </c>
      <c r="AH35" s="25"/>
      <c r="AI35" s="26"/>
      <c r="AJ35" s="22" t="e">
        <f>#REF!</f>
        <v>#REF!</v>
      </c>
      <c r="AK35" s="25"/>
      <c r="AL35" s="21" t="e">
        <f>AK35/AJ35</f>
        <v>#REF!</v>
      </c>
      <c r="AM35" s="25"/>
      <c r="AN35" s="26"/>
      <c r="AO35" s="22" t="e">
        <f>#REF!</f>
        <v>#REF!</v>
      </c>
      <c r="AP35" s="25"/>
      <c r="AQ35" s="21" t="e">
        <f>AP35/AO35</f>
        <v>#REF!</v>
      </c>
      <c r="AR35" s="25"/>
      <c r="AS35" s="26"/>
      <c r="AT35" s="27"/>
      <c r="AU35" s="21">
        <f>S29</f>
        <v>1</v>
      </c>
      <c r="AV35" s="25"/>
      <c r="AW35" s="21">
        <f>AV35/AU35</f>
        <v>0</v>
      </c>
      <c r="AX35" s="25"/>
      <c r="AY35" s="26"/>
      <c r="AZ35" s="28"/>
    </row>
    <row r="36" spans="1:52" s="29" customFormat="1" ht="102" x14ac:dyDescent="0.2">
      <c r="A36" s="35">
        <v>3</v>
      </c>
      <c r="B36" s="35" t="s">
        <v>57</v>
      </c>
      <c r="C36" s="19" t="s">
        <v>59</v>
      </c>
      <c r="D36" s="35" t="s">
        <v>254</v>
      </c>
      <c r="E36" s="36" t="s">
        <v>63</v>
      </c>
      <c r="F36" s="37" t="s">
        <v>159</v>
      </c>
      <c r="G36" s="37">
        <v>31</v>
      </c>
      <c r="H36" s="37" t="s">
        <v>160</v>
      </c>
      <c r="I36" s="35" t="s">
        <v>411</v>
      </c>
      <c r="J36" s="36" t="s">
        <v>45</v>
      </c>
      <c r="K36" s="36" t="s">
        <v>525</v>
      </c>
      <c r="L36" s="36" t="s">
        <v>524</v>
      </c>
      <c r="M36" s="36">
        <v>0</v>
      </c>
      <c r="N36" s="36" t="s">
        <v>55</v>
      </c>
      <c r="O36" s="36" t="s">
        <v>383</v>
      </c>
      <c r="P36" s="37">
        <v>1</v>
      </c>
      <c r="Q36" s="37">
        <v>1</v>
      </c>
      <c r="R36" s="37">
        <v>2</v>
      </c>
      <c r="S36" s="37">
        <v>4</v>
      </c>
      <c r="T36" s="36" t="s">
        <v>378</v>
      </c>
      <c r="U36" s="36" t="s">
        <v>384</v>
      </c>
      <c r="V36" s="36" t="s">
        <v>385</v>
      </c>
      <c r="W36" s="36" t="s">
        <v>176</v>
      </c>
      <c r="X36" s="36" t="s">
        <v>50</v>
      </c>
      <c r="Y36" s="36" t="s">
        <v>386</v>
      </c>
      <c r="Z36" s="33"/>
      <c r="AA36" s="25"/>
      <c r="AB36" s="21"/>
      <c r="AC36" s="25"/>
      <c r="AD36" s="26"/>
      <c r="AE36" s="22"/>
      <c r="AF36" s="25"/>
      <c r="AG36" s="21"/>
      <c r="AH36" s="25"/>
      <c r="AI36" s="26"/>
      <c r="AJ36" s="22"/>
      <c r="AK36" s="25"/>
      <c r="AL36" s="21"/>
      <c r="AM36" s="25"/>
      <c r="AN36" s="26"/>
      <c r="AO36" s="22"/>
      <c r="AP36" s="25"/>
      <c r="AQ36" s="21"/>
      <c r="AR36" s="25"/>
      <c r="AS36" s="26"/>
      <c r="AT36" s="27"/>
      <c r="AU36" s="21"/>
      <c r="AV36" s="25"/>
      <c r="AW36" s="21"/>
      <c r="AX36" s="25"/>
      <c r="AY36" s="26"/>
      <c r="AZ36" s="28"/>
    </row>
    <row r="37" spans="1:52" s="29" customFormat="1" ht="102" x14ac:dyDescent="0.2">
      <c r="A37" s="35">
        <v>3</v>
      </c>
      <c r="B37" s="35" t="s">
        <v>57</v>
      </c>
      <c r="C37" s="19" t="s">
        <v>59</v>
      </c>
      <c r="D37" s="35" t="s">
        <v>254</v>
      </c>
      <c r="E37" s="36" t="s">
        <v>63</v>
      </c>
      <c r="F37" s="37" t="s">
        <v>159</v>
      </c>
      <c r="G37" s="37">
        <v>31</v>
      </c>
      <c r="H37" s="37" t="s">
        <v>160</v>
      </c>
      <c r="I37" s="35" t="s">
        <v>529</v>
      </c>
      <c r="J37" s="36" t="s">
        <v>49</v>
      </c>
      <c r="K37" s="36" t="s">
        <v>395</v>
      </c>
      <c r="L37" s="36" t="s">
        <v>530</v>
      </c>
      <c r="M37" s="36">
        <v>0</v>
      </c>
      <c r="N37" s="36" t="s">
        <v>55</v>
      </c>
      <c r="O37" s="36" t="s">
        <v>531</v>
      </c>
      <c r="P37" s="37">
        <v>1</v>
      </c>
      <c r="Q37" s="37"/>
      <c r="R37" s="37"/>
      <c r="S37" s="37">
        <v>1</v>
      </c>
      <c r="T37" s="36" t="s">
        <v>378</v>
      </c>
      <c r="U37" s="36" t="s">
        <v>396</v>
      </c>
      <c r="V37" s="36" t="s">
        <v>398</v>
      </c>
      <c r="W37" s="36" t="s">
        <v>397</v>
      </c>
      <c r="X37" s="36" t="s">
        <v>50</v>
      </c>
      <c r="Y37" s="36" t="s">
        <v>402</v>
      </c>
      <c r="Z37" s="33"/>
      <c r="AA37" s="25"/>
      <c r="AB37" s="21"/>
      <c r="AC37" s="25"/>
      <c r="AD37" s="26"/>
      <c r="AE37" s="22"/>
      <c r="AF37" s="25"/>
      <c r="AG37" s="21"/>
      <c r="AH37" s="25"/>
      <c r="AI37" s="26"/>
      <c r="AJ37" s="22"/>
      <c r="AK37" s="25"/>
      <c r="AL37" s="21"/>
      <c r="AM37" s="25"/>
      <c r="AN37" s="26"/>
      <c r="AO37" s="22"/>
      <c r="AP37" s="25"/>
      <c r="AQ37" s="21"/>
      <c r="AR37" s="25"/>
      <c r="AS37" s="26"/>
      <c r="AT37" s="27"/>
      <c r="AU37" s="21"/>
      <c r="AV37" s="25"/>
      <c r="AW37" s="21"/>
      <c r="AX37" s="25"/>
      <c r="AY37" s="26"/>
      <c r="AZ37" s="28"/>
    </row>
    <row r="38" spans="1:52" s="29" customFormat="1" ht="102" x14ac:dyDescent="0.2">
      <c r="A38" s="35">
        <v>3</v>
      </c>
      <c r="B38" s="35" t="s">
        <v>57</v>
      </c>
      <c r="C38" s="19" t="s">
        <v>59</v>
      </c>
      <c r="D38" s="35" t="s">
        <v>254</v>
      </c>
      <c r="E38" s="36" t="s">
        <v>63</v>
      </c>
      <c r="F38" s="37" t="s">
        <v>159</v>
      </c>
      <c r="G38" s="37">
        <v>31</v>
      </c>
      <c r="H38" s="37" t="s">
        <v>160</v>
      </c>
      <c r="I38" s="35" t="s">
        <v>535</v>
      </c>
      <c r="J38" s="36" t="s">
        <v>45</v>
      </c>
      <c r="K38" s="36" t="s">
        <v>536</v>
      </c>
      <c r="L38" s="36" t="s">
        <v>537</v>
      </c>
      <c r="M38" s="36">
        <v>0</v>
      </c>
      <c r="N38" s="36" t="s">
        <v>55</v>
      </c>
      <c r="O38" s="36" t="s">
        <v>371</v>
      </c>
      <c r="P38" s="37"/>
      <c r="Q38" s="37">
        <v>1</v>
      </c>
      <c r="R38" s="37"/>
      <c r="S38" s="37">
        <v>1</v>
      </c>
      <c r="T38" s="36" t="s">
        <v>54</v>
      </c>
      <c r="U38" s="36" t="s">
        <v>403</v>
      </c>
      <c r="V38" s="36" t="s">
        <v>404</v>
      </c>
      <c r="W38" s="36" t="s">
        <v>211</v>
      </c>
      <c r="X38" s="36" t="s">
        <v>521</v>
      </c>
      <c r="Y38" s="36" t="s">
        <v>72</v>
      </c>
      <c r="Z38" s="33"/>
      <c r="AA38" s="25"/>
      <c r="AB38" s="21"/>
      <c r="AC38" s="25"/>
      <c r="AD38" s="26"/>
      <c r="AE38" s="22"/>
      <c r="AF38" s="25"/>
      <c r="AG38" s="21"/>
      <c r="AH38" s="25"/>
      <c r="AI38" s="26"/>
      <c r="AJ38" s="22"/>
      <c r="AK38" s="25"/>
      <c r="AL38" s="21"/>
      <c r="AM38" s="25"/>
      <c r="AN38" s="26"/>
      <c r="AO38" s="22"/>
      <c r="AP38" s="25"/>
      <c r="AQ38" s="21"/>
      <c r="AR38" s="25"/>
      <c r="AS38" s="26"/>
      <c r="AT38" s="27"/>
      <c r="AU38" s="21"/>
      <c r="AV38" s="25"/>
      <c r="AW38" s="21"/>
      <c r="AX38" s="25"/>
      <c r="AY38" s="26"/>
      <c r="AZ38" s="28"/>
    </row>
    <row r="39" spans="1:52" s="29" customFormat="1" ht="114.75" x14ac:dyDescent="0.2">
      <c r="A39" s="35">
        <v>2</v>
      </c>
      <c r="B39" s="35" t="s">
        <v>52</v>
      </c>
      <c r="C39" s="35" t="s">
        <v>59</v>
      </c>
      <c r="D39" s="35" t="s">
        <v>2</v>
      </c>
      <c r="E39" s="35" t="s">
        <v>63</v>
      </c>
      <c r="F39" s="35" t="s">
        <v>159</v>
      </c>
      <c r="G39" s="35">
        <v>32</v>
      </c>
      <c r="H39" s="35" t="s">
        <v>165</v>
      </c>
      <c r="I39" s="35" t="s">
        <v>166</v>
      </c>
      <c r="J39" s="19" t="s">
        <v>45</v>
      </c>
      <c r="K39" s="19" t="s">
        <v>167</v>
      </c>
      <c r="L39" s="19" t="s">
        <v>493</v>
      </c>
      <c r="M39" s="35" t="s">
        <v>168</v>
      </c>
      <c r="N39" s="19" t="s">
        <v>55</v>
      </c>
      <c r="O39" s="19" t="s">
        <v>169</v>
      </c>
      <c r="P39" s="19">
        <v>1</v>
      </c>
      <c r="Q39" s="19"/>
      <c r="R39" s="19"/>
      <c r="S39" s="19">
        <v>1</v>
      </c>
      <c r="T39" s="19" t="s">
        <v>76</v>
      </c>
      <c r="U39" s="19" t="s">
        <v>170</v>
      </c>
      <c r="V39" s="19" t="s">
        <v>171</v>
      </c>
      <c r="W39" s="19" t="s">
        <v>3</v>
      </c>
      <c r="X39" s="19" t="s">
        <v>494</v>
      </c>
      <c r="Y39" s="19" t="s">
        <v>495</v>
      </c>
      <c r="Z39" s="49"/>
      <c r="AA39" s="25"/>
      <c r="AB39" s="25"/>
      <c r="AC39" s="25"/>
      <c r="AD39" s="26"/>
      <c r="AE39" s="27"/>
      <c r="AF39" s="25"/>
      <c r="AG39" s="25"/>
      <c r="AH39" s="25"/>
      <c r="AI39" s="26"/>
      <c r="AJ39" s="27"/>
      <c r="AK39" s="25"/>
      <c r="AL39" s="25"/>
      <c r="AM39" s="25"/>
      <c r="AN39" s="26"/>
      <c r="AO39" s="27"/>
      <c r="AP39" s="25"/>
      <c r="AQ39" s="25"/>
      <c r="AR39" s="25"/>
      <c r="AS39" s="26"/>
      <c r="AT39" s="27"/>
      <c r="AU39" s="25"/>
      <c r="AV39" s="25"/>
      <c r="AW39" s="25"/>
      <c r="AX39" s="25"/>
      <c r="AY39" s="26"/>
      <c r="AZ39" s="28"/>
    </row>
    <row r="40" spans="1:52" s="29" customFormat="1" ht="114.75" x14ac:dyDescent="0.2">
      <c r="A40" s="35">
        <v>2</v>
      </c>
      <c r="B40" s="35" t="s">
        <v>52</v>
      </c>
      <c r="C40" s="35" t="s">
        <v>59</v>
      </c>
      <c r="D40" s="35" t="s">
        <v>2</v>
      </c>
      <c r="E40" s="35" t="s">
        <v>63</v>
      </c>
      <c r="F40" s="35" t="s">
        <v>159</v>
      </c>
      <c r="G40" s="35">
        <v>32</v>
      </c>
      <c r="H40" s="35" t="s">
        <v>165</v>
      </c>
      <c r="I40" s="35" t="s">
        <v>172</v>
      </c>
      <c r="J40" s="19" t="s">
        <v>45</v>
      </c>
      <c r="K40" s="19" t="s">
        <v>173</v>
      </c>
      <c r="L40" s="19" t="s">
        <v>493</v>
      </c>
      <c r="M40" s="35" t="s">
        <v>174</v>
      </c>
      <c r="N40" s="19" t="s">
        <v>55</v>
      </c>
      <c r="O40" s="19" t="s">
        <v>169</v>
      </c>
      <c r="P40" s="19">
        <v>20</v>
      </c>
      <c r="Q40" s="19"/>
      <c r="R40" s="19"/>
      <c r="S40" s="19">
        <v>20</v>
      </c>
      <c r="T40" s="19" t="s">
        <v>76</v>
      </c>
      <c r="U40" s="19" t="s">
        <v>175</v>
      </c>
      <c r="V40" s="19" t="s">
        <v>171</v>
      </c>
      <c r="W40" s="19" t="s">
        <v>176</v>
      </c>
      <c r="X40" s="19" t="s">
        <v>50</v>
      </c>
      <c r="Y40" s="19" t="s">
        <v>495</v>
      </c>
      <c r="Z40" s="49"/>
      <c r="AA40" s="25"/>
      <c r="AB40" s="25"/>
      <c r="AC40" s="25"/>
      <c r="AD40" s="26"/>
      <c r="AE40" s="27"/>
      <c r="AF40" s="25"/>
      <c r="AG40" s="25"/>
      <c r="AH40" s="25"/>
      <c r="AI40" s="26"/>
      <c r="AJ40" s="27"/>
      <c r="AK40" s="25"/>
      <c r="AL40" s="25"/>
      <c r="AM40" s="25"/>
      <c r="AN40" s="26"/>
      <c r="AO40" s="27"/>
      <c r="AP40" s="25"/>
      <c r="AQ40" s="25"/>
      <c r="AR40" s="25"/>
      <c r="AS40" s="26"/>
      <c r="AT40" s="27"/>
      <c r="AU40" s="25"/>
      <c r="AV40" s="25"/>
      <c r="AW40" s="25"/>
      <c r="AX40" s="25"/>
      <c r="AY40" s="26"/>
      <c r="AZ40" s="28"/>
    </row>
    <row r="41" spans="1:52" s="29" customFormat="1" ht="114.75" x14ac:dyDescent="0.2">
      <c r="A41" s="35">
        <v>2</v>
      </c>
      <c r="B41" s="35" t="s">
        <v>52</v>
      </c>
      <c r="C41" s="35" t="s">
        <v>59</v>
      </c>
      <c r="D41" s="35" t="s">
        <v>2</v>
      </c>
      <c r="E41" s="35" t="s">
        <v>63</v>
      </c>
      <c r="F41" s="35" t="s">
        <v>159</v>
      </c>
      <c r="G41" s="35">
        <v>32</v>
      </c>
      <c r="H41" s="35" t="s">
        <v>165</v>
      </c>
      <c r="I41" s="35" t="s">
        <v>177</v>
      </c>
      <c r="J41" s="19" t="s">
        <v>45</v>
      </c>
      <c r="K41" s="19" t="s">
        <v>496</v>
      </c>
      <c r="L41" s="19" t="s">
        <v>178</v>
      </c>
      <c r="M41" s="35">
        <v>0</v>
      </c>
      <c r="N41" s="19" t="s">
        <v>75</v>
      </c>
      <c r="O41" s="19" t="s">
        <v>179</v>
      </c>
      <c r="P41" s="45">
        <v>1</v>
      </c>
      <c r="Q41" s="45">
        <v>1</v>
      </c>
      <c r="R41" s="45">
        <v>1</v>
      </c>
      <c r="S41" s="45">
        <v>1</v>
      </c>
      <c r="T41" s="19" t="s">
        <v>54</v>
      </c>
      <c r="U41" s="19" t="s">
        <v>180</v>
      </c>
      <c r="V41" s="19" t="s">
        <v>181</v>
      </c>
      <c r="W41" s="19" t="s">
        <v>3</v>
      </c>
      <c r="X41" s="19" t="s">
        <v>50</v>
      </c>
      <c r="Y41" s="19" t="s">
        <v>181</v>
      </c>
      <c r="Z41" s="49"/>
      <c r="AA41" s="25"/>
      <c r="AB41" s="25"/>
      <c r="AC41" s="25"/>
      <c r="AD41" s="26"/>
      <c r="AE41" s="27"/>
      <c r="AF41" s="25"/>
      <c r="AG41" s="25"/>
      <c r="AH41" s="25"/>
      <c r="AI41" s="26"/>
      <c r="AJ41" s="27"/>
      <c r="AK41" s="25"/>
      <c r="AL41" s="25"/>
      <c r="AM41" s="25"/>
      <c r="AN41" s="26"/>
      <c r="AO41" s="27"/>
      <c r="AP41" s="25"/>
      <c r="AQ41" s="25"/>
      <c r="AR41" s="25"/>
      <c r="AS41" s="26"/>
      <c r="AT41" s="27"/>
      <c r="AU41" s="25"/>
      <c r="AV41" s="25"/>
      <c r="AW41" s="25"/>
      <c r="AX41" s="25"/>
      <c r="AY41" s="26"/>
      <c r="AZ41" s="28"/>
    </row>
    <row r="42" spans="1:52" s="29" customFormat="1" ht="114.75" x14ac:dyDescent="0.2">
      <c r="A42" s="35">
        <v>2</v>
      </c>
      <c r="B42" s="35" t="s">
        <v>52</v>
      </c>
      <c r="C42" s="35" t="s">
        <v>59</v>
      </c>
      <c r="D42" s="35" t="s">
        <v>2</v>
      </c>
      <c r="E42" s="35" t="s">
        <v>63</v>
      </c>
      <c r="F42" s="35" t="s">
        <v>159</v>
      </c>
      <c r="G42" s="35">
        <v>32</v>
      </c>
      <c r="H42" s="35" t="s">
        <v>165</v>
      </c>
      <c r="I42" s="35" t="s">
        <v>182</v>
      </c>
      <c r="J42" s="19" t="s">
        <v>45</v>
      </c>
      <c r="K42" s="19" t="s">
        <v>497</v>
      </c>
      <c r="L42" s="19" t="s">
        <v>183</v>
      </c>
      <c r="M42" s="35">
        <v>0</v>
      </c>
      <c r="N42" s="19" t="s">
        <v>75</v>
      </c>
      <c r="O42" s="19" t="s">
        <v>184</v>
      </c>
      <c r="P42" s="45">
        <v>1</v>
      </c>
      <c r="Q42" s="45">
        <v>1</v>
      </c>
      <c r="R42" s="45">
        <v>1</v>
      </c>
      <c r="S42" s="45">
        <v>1</v>
      </c>
      <c r="T42" s="19" t="s">
        <v>54</v>
      </c>
      <c r="U42" s="19" t="s">
        <v>185</v>
      </c>
      <c r="V42" s="19" t="s">
        <v>181</v>
      </c>
      <c r="W42" s="19" t="s">
        <v>176</v>
      </c>
      <c r="X42" s="19" t="s">
        <v>50</v>
      </c>
      <c r="Y42" s="19" t="s">
        <v>181</v>
      </c>
      <c r="Z42" s="49"/>
      <c r="AA42" s="25"/>
      <c r="AB42" s="25"/>
      <c r="AC42" s="25"/>
      <c r="AD42" s="26"/>
      <c r="AE42" s="27"/>
      <c r="AF42" s="25"/>
      <c r="AG42" s="25"/>
      <c r="AH42" s="25"/>
      <c r="AI42" s="26"/>
      <c r="AJ42" s="27"/>
      <c r="AK42" s="25"/>
      <c r="AL42" s="25"/>
      <c r="AM42" s="25"/>
      <c r="AN42" s="26"/>
      <c r="AO42" s="27"/>
      <c r="AP42" s="25"/>
      <c r="AQ42" s="25"/>
      <c r="AR42" s="25"/>
      <c r="AS42" s="26"/>
      <c r="AT42" s="27"/>
      <c r="AU42" s="25"/>
      <c r="AV42" s="25"/>
      <c r="AW42" s="25"/>
      <c r="AX42" s="25"/>
      <c r="AY42" s="26"/>
      <c r="AZ42" s="28"/>
    </row>
    <row r="43" spans="1:52" s="29" customFormat="1" ht="114.75" x14ac:dyDescent="0.2">
      <c r="A43" s="35">
        <v>2</v>
      </c>
      <c r="B43" s="35" t="s">
        <v>52</v>
      </c>
      <c r="C43" s="35" t="s">
        <v>60</v>
      </c>
      <c r="D43" s="35" t="s">
        <v>254</v>
      </c>
      <c r="E43" s="36" t="s">
        <v>63</v>
      </c>
      <c r="F43" s="36" t="s">
        <v>159</v>
      </c>
      <c r="G43" s="36">
        <v>32</v>
      </c>
      <c r="H43" s="36" t="s">
        <v>165</v>
      </c>
      <c r="I43" s="92" t="s">
        <v>498</v>
      </c>
      <c r="J43" s="36" t="s">
        <v>45</v>
      </c>
      <c r="K43" s="36" t="s">
        <v>206</v>
      </c>
      <c r="L43" s="36" t="s">
        <v>499</v>
      </c>
      <c r="M43" s="37">
        <v>0</v>
      </c>
      <c r="N43" s="36" t="s">
        <v>207</v>
      </c>
      <c r="O43" s="36" t="s">
        <v>208</v>
      </c>
      <c r="P43" s="36">
        <v>1</v>
      </c>
      <c r="Q43" s="36"/>
      <c r="R43" s="36"/>
      <c r="S43" s="36">
        <v>1</v>
      </c>
      <c r="T43" s="36" t="s">
        <v>209</v>
      </c>
      <c r="U43" s="36" t="s">
        <v>210</v>
      </c>
      <c r="V43" s="36"/>
      <c r="W43" s="36" t="s">
        <v>211</v>
      </c>
      <c r="X43" s="37" t="s">
        <v>50</v>
      </c>
      <c r="Y43" s="36" t="s">
        <v>212</v>
      </c>
      <c r="Z43" s="49"/>
      <c r="AA43" s="25"/>
      <c r="AB43" s="25"/>
      <c r="AC43" s="25"/>
      <c r="AD43" s="26"/>
      <c r="AE43" s="27"/>
      <c r="AF43" s="25"/>
      <c r="AG43" s="25"/>
      <c r="AH43" s="25"/>
      <c r="AI43" s="26"/>
      <c r="AJ43" s="27"/>
      <c r="AK43" s="25"/>
      <c r="AL43" s="25"/>
      <c r="AM43" s="25"/>
      <c r="AN43" s="26"/>
      <c r="AO43" s="27"/>
      <c r="AP43" s="25"/>
      <c r="AQ43" s="25"/>
      <c r="AR43" s="25"/>
      <c r="AS43" s="26"/>
      <c r="AT43" s="27"/>
      <c r="AU43" s="25"/>
      <c r="AV43" s="25"/>
      <c r="AW43" s="25"/>
      <c r="AX43" s="25"/>
      <c r="AY43" s="26"/>
      <c r="AZ43" s="28"/>
    </row>
    <row r="44" spans="1:52" s="29" customFormat="1" ht="114.75" x14ac:dyDescent="0.2">
      <c r="A44" s="35">
        <v>2</v>
      </c>
      <c r="B44" s="35" t="s">
        <v>52</v>
      </c>
      <c r="C44" s="35" t="s">
        <v>60</v>
      </c>
      <c r="D44" s="35" t="s">
        <v>254</v>
      </c>
      <c r="E44" s="36" t="s">
        <v>63</v>
      </c>
      <c r="F44" s="36" t="s">
        <v>159</v>
      </c>
      <c r="G44" s="36">
        <v>32</v>
      </c>
      <c r="H44" s="36" t="s">
        <v>165</v>
      </c>
      <c r="I44" s="92" t="s">
        <v>500</v>
      </c>
      <c r="J44" s="36" t="s">
        <v>49</v>
      </c>
      <c r="K44" s="36" t="s">
        <v>213</v>
      </c>
      <c r="L44" s="19" t="s">
        <v>501</v>
      </c>
      <c r="M44" s="37">
        <v>0</v>
      </c>
      <c r="N44" s="36" t="s">
        <v>207</v>
      </c>
      <c r="O44" s="19" t="s">
        <v>194</v>
      </c>
      <c r="P44" s="36">
        <v>0.5</v>
      </c>
      <c r="Q44" s="36">
        <v>0.5</v>
      </c>
      <c r="R44" s="36"/>
      <c r="S44" s="36">
        <v>1</v>
      </c>
      <c r="T44" s="36" t="s">
        <v>209</v>
      </c>
      <c r="U44" s="19" t="s">
        <v>502</v>
      </c>
      <c r="V44" s="36" t="s">
        <v>214</v>
      </c>
      <c r="W44" s="36" t="s">
        <v>211</v>
      </c>
      <c r="X44" s="37" t="s">
        <v>476</v>
      </c>
      <c r="Y44" s="36" t="s">
        <v>215</v>
      </c>
      <c r="Z44" s="49"/>
      <c r="AA44" s="25"/>
      <c r="AB44" s="25"/>
      <c r="AC44" s="25"/>
      <c r="AD44" s="26"/>
      <c r="AE44" s="27"/>
      <c r="AF44" s="25"/>
      <c r="AG44" s="25"/>
      <c r="AH44" s="25"/>
      <c r="AI44" s="26"/>
      <c r="AJ44" s="27"/>
      <c r="AK44" s="25"/>
      <c r="AL44" s="25"/>
      <c r="AM44" s="25"/>
      <c r="AN44" s="26"/>
      <c r="AO44" s="27"/>
      <c r="AP44" s="25"/>
      <c r="AQ44" s="25"/>
      <c r="AR44" s="25"/>
      <c r="AS44" s="26"/>
      <c r="AT44" s="27"/>
      <c r="AU44" s="25"/>
      <c r="AV44" s="25"/>
      <c r="AW44" s="25"/>
      <c r="AX44" s="25"/>
      <c r="AY44" s="26"/>
      <c r="AZ44" s="28"/>
    </row>
    <row r="45" spans="1:52" s="29" customFormat="1" ht="114.75" x14ac:dyDescent="0.2">
      <c r="A45" s="35">
        <v>2</v>
      </c>
      <c r="B45" s="35" t="s">
        <v>52</v>
      </c>
      <c r="C45" s="19" t="s">
        <v>59</v>
      </c>
      <c r="D45" s="19" t="s">
        <v>303</v>
      </c>
      <c r="E45" s="39" t="s">
        <v>63</v>
      </c>
      <c r="F45" s="39" t="s">
        <v>159</v>
      </c>
      <c r="G45" s="39">
        <v>32</v>
      </c>
      <c r="H45" s="39" t="s">
        <v>165</v>
      </c>
      <c r="I45" s="62" t="s">
        <v>306</v>
      </c>
      <c r="J45" s="39" t="s">
        <v>45</v>
      </c>
      <c r="K45" s="39" t="s">
        <v>307</v>
      </c>
      <c r="L45" s="39" t="s">
        <v>308</v>
      </c>
      <c r="M45" s="40">
        <v>1</v>
      </c>
      <c r="N45" s="39" t="s">
        <v>55</v>
      </c>
      <c r="O45" s="39" t="s">
        <v>305</v>
      </c>
      <c r="P45" s="39"/>
      <c r="Q45" s="39">
        <v>1</v>
      </c>
      <c r="R45" s="39"/>
      <c r="S45" s="39">
        <v>1</v>
      </c>
      <c r="T45" s="39" t="s">
        <v>54</v>
      </c>
      <c r="U45" s="39" t="s">
        <v>309</v>
      </c>
      <c r="V45" s="39" t="s">
        <v>310</v>
      </c>
      <c r="W45" s="39" t="s">
        <v>211</v>
      </c>
      <c r="X45" s="39" t="s">
        <v>476</v>
      </c>
      <c r="Y45" s="39" t="s">
        <v>310</v>
      </c>
      <c r="Z45" s="49"/>
      <c r="AA45" s="25"/>
      <c r="AB45" s="25"/>
      <c r="AC45" s="25"/>
      <c r="AD45" s="26"/>
      <c r="AE45" s="27"/>
      <c r="AF45" s="25"/>
      <c r="AG45" s="25"/>
      <c r="AH45" s="25"/>
      <c r="AI45" s="26"/>
      <c r="AJ45" s="27"/>
      <c r="AK45" s="25"/>
      <c r="AL45" s="25"/>
      <c r="AM45" s="25"/>
      <c r="AN45" s="26"/>
      <c r="AO45" s="27"/>
      <c r="AP45" s="25"/>
      <c r="AQ45" s="25"/>
      <c r="AR45" s="25"/>
      <c r="AS45" s="26"/>
      <c r="AT45" s="27"/>
      <c r="AU45" s="25"/>
      <c r="AV45" s="25"/>
      <c r="AW45" s="25"/>
      <c r="AX45" s="25"/>
      <c r="AY45" s="26"/>
      <c r="AZ45" s="28"/>
    </row>
    <row r="46" spans="1:52" s="29" customFormat="1" ht="114.75" x14ac:dyDescent="0.2">
      <c r="A46" s="35">
        <v>2</v>
      </c>
      <c r="B46" s="35" t="s">
        <v>52</v>
      </c>
      <c r="C46" s="19" t="s">
        <v>59</v>
      </c>
      <c r="D46" s="35" t="s">
        <v>254</v>
      </c>
      <c r="E46" s="36" t="s">
        <v>63</v>
      </c>
      <c r="F46" s="37" t="s">
        <v>159</v>
      </c>
      <c r="G46" s="37">
        <v>32</v>
      </c>
      <c r="H46" s="36" t="s">
        <v>165</v>
      </c>
      <c r="I46" s="35" t="s">
        <v>519</v>
      </c>
      <c r="J46" s="36" t="s">
        <v>49</v>
      </c>
      <c r="K46" s="36" t="s">
        <v>376</v>
      </c>
      <c r="L46" s="36" t="s">
        <v>377</v>
      </c>
      <c r="M46" s="36">
        <v>0</v>
      </c>
      <c r="N46" s="36" t="s">
        <v>55</v>
      </c>
      <c r="O46" s="36" t="s">
        <v>376</v>
      </c>
      <c r="P46" s="37"/>
      <c r="Q46" s="37">
        <v>1</v>
      </c>
      <c r="R46" s="37"/>
      <c r="S46" s="37">
        <v>1</v>
      </c>
      <c r="T46" s="36" t="s">
        <v>378</v>
      </c>
      <c r="U46" s="36" t="s">
        <v>379</v>
      </c>
      <c r="V46" s="36" t="s">
        <v>520</v>
      </c>
      <c r="W46" s="36" t="s">
        <v>211</v>
      </c>
      <c r="X46" s="36" t="s">
        <v>521</v>
      </c>
      <c r="Y46" s="36" t="s">
        <v>380</v>
      </c>
      <c r="Z46" s="49"/>
      <c r="AA46" s="25"/>
      <c r="AB46" s="25"/>
      <c r="AC46" s="25"/>
      <c r="AD46" s="26"/>
      <c r="AE46" s="27"/>
      <c r="AF46" s="25"/>
      <c r="AG46" s="25"/>
      <c r="AH46" s="25"/>
      <c r="AI46" s="26"/>
      <c r="AJ46" s="27"/>
      <c r="AK46" s="25"/>
      <c r="AL46" s="25"/>
      <c r="AM46" s="25"/>
      <c r="AN46" s="26"/>
      <c r="AO46" s="27"/>
      <c r="AP46" s="25"/>
      <c r="AQ46" s="25"/>
      <c r="AR46" s="25"/>
      <c r="AS46" s="26"/>
      <c r="AT46" s="27"/>
      <c r="AU46" s="25"/>
      <c r="AV46" s="25"/>
      <c r="AW46" s="25"/>
      <c r="AX46" s="25"/>
      <c r="AY46" s="26"/>
      <c r="AZ46" s="28"/>
    </row>
    <row r="47" spans="1:52" ht="114.75" x14ac:dyDescent="0.2">
      <c r="A47" s="35">
        <v>2</v>
      </c>
      <c r="B47" s="35" t="s">
        <v>52</v>
      </c>
      <c r="C47" s="19" t="s">
        <v>59</v>
      </c>
      <c r="D47" s="35" t="s">
        <v>254</v>
      </c>
      <c r="E47" s="36" t="s">
        <v>63</v>
      </c>
      <c r="F47" s="37" t="s">
        <v>159</v>
      </c>
      <c r="G47" s="37">
        <v>32</v>
      </c>
      <c r="H47" s="37" t="s">
        <v>165</v>
      </c>
      <c r="I47" s="35" t="s">
        <v>249</v>
      </c>
      <c r="J47" s="36" t="s">
        <v>49</v>
      </c>
      <c r="K47" s="36" t="s">
        <v>387</v>
      </c>
      <c r="L47" s="36" t="s">
        <v>526</v>
      </c>
      <c r="M47" s="36">
        <v>3</v>
      </c>
      <c r="N47" s="36" t="s">
        <v>55</v>
      </c>
      <c r="O47" s="36" t="s">
        <v>388</v>
      </c>
      <c r="P47" s="37"/>
      <c r="Q47" s="37">
        <v>1</v>
      </c>
      <c r="R47" s="37">
        <v>1</v>
      </c>
      <c r="S47" s="37">
        <v>2</v>
      </c>
      <c r="T47" s="36" t="s">
        <v>378</v>
      </c>
      <c r="U47" s="36" t="s">
        <v>527</v>
      </c>
      <c r="V47" s="36" t="s">
        <v>389</v>
      </c>
      <c r="W47" s="36" t="s">
        <v>211</v>
      </c>
      <c r="X47" s="36" t="s">
        <v>521</v>
      </c>
      <c r="Y47" s="36" t="s">
        <v>390</v>
      </c>
      <c r="Z47" s="49"/>
      <c r="AA47" s="25"/>
      <c r="AB47" s="25"/>
      <c r="AC47" s="25"/>
      <c r="AD47" s="26"/>
      <c r="AE47" s="27"/>
      <c r="AF47" s="25"/>
      <c r="AG47" s="25"/>
      <c r="AH47" s="25"/>
      <c r="AI47" s="26"/>
      <c r="AJ47" s="27"/>
      <c r="AK47" s="25"/>
      <c r="AL47" s="25"/>
      <c r="AM47" s="25"/>
      <c r="AN47" s="26"/>
      <c r="AO47" s="27"/>
      <c r="AP47" s="25"/>
      <c r="AQ47" s="25"/>
      <c r="AR47" s="25"/>
      <c r="AS47" s="26"/>
      <c r="AT47" s="27"/>
      <c r="AU47" s="25"/>
      <c r="AV47" s="25"/>
      <c r="AW47" s="25"/>
      <c r="AX47" s="25"/>
      <c r="AY47" s="26"/>
      <c r="AZ47" s="28"/>
    </row>
    <row r="48" spans="1:52" ht="114.75" x14ac:dyDescent="0.2">
      <c r="A48" s="35">
        <v>2</v>
      </c>
      <c r="B48" s="35" t="s">
        <v>52</v>
      </c>
      <c r="C48" s="19" t="s">
        <v>59</v>
      </c>
      <c r="D48" s="35" t="s">
        <v>254</v>
      </c>
      <c r="E48" s="36" t="s">
        <v>63</v>
      </c>
      <c r="F48" s="37" t="s">
        <v>159</v>
      </c>
      <c r="G48" s="37">
        <v>32</v>
      </c>
      <c r="H48" s="37" t="s">
        <v>165</v>
      </c>
      <c r="I48" s="35" t="s">
        <v>250</v>
      </c>
      <c r="J48" s="36" t="s">
        <v>49</v>
      </c>
      <c r="K48" s="36" t="s">
        <v>387</v>
      </c>
      <c r="L48" s="36" t="s">
        <v>526</v>
      </c>
      <c r="M48" s="36">
        <v>0</v>
      </c>
      <c r="N48" s="36" t="s">
        <v>55</v>
      </c>
      <c r="O48" s="36" t="s">
        <v>388</v>
      </c>
      <c r="P48" s="37"/>
      <c r="Q48" s="37">
        <v>1</v>
      </c>
      <c r="R48" s="37">
        <v>1</v>
      </c>
      <c r="S48" s="37">
        <v>2</v>
      </c>
      <c r="T48" s="36" t="s">
        <v>378</v>
      </c>
      <c r="U48" s="36" t="s">
        <v>527</v>
      </c>
      <c r="V48" s="36" t="s">
        <v>389</v>
      </c>
      <c r="W48" s="36" t="s">
        <v>176</v>
      </c>
      <c r="X48" s="36" t="s">
        <v>50</v>
      </c>
      <c r="Y48" s="36" t="s">
        <v>390</v>
      </c>
      <c r="Z48" s="50"/>
      <c r="AA48" s="51"/>
      <c r="AB48" s="50"/>
      <c r="AC48" s="51"/>
      <c r="AD48" s="51"/>
      <c r="AE48" s="50"/>
      <c r="AF48" s="51"/>
      <c r="AG48" s="50"/>
      <c r="AH48" s="51"/>
      <c r="AI48" s="51"/>
      <c r="AJ48" s="50"/>
      <c r="AK48" s="51"/>
      <c r="AL48" s="50"/>
      <c r="AM48" s="51"/>
      <c r="AN48" s="51"/>
      <c r="AO48" s="50"/>
      <c r="AP48" s="51"/>
      <c r="AQ48" s="50"/>
      <c r="AR48" s="51"/>
      <c r="AS48" s="51"/>
      <c r="AT48" s="51"/>
      <c r="AU48" s="50"/>
      <c r="AV48" s="51"/>
      <c r="AW48" s="50"/>
      <c r="AX48" s="51"/>
      <c r="AY48" s="51"/>
      <c r="AZ48" s="51"/>
    </row>
    <row r="49" spans="1:52" ht="114.75" x14ac:dyDescent="0.2">
      <c r="A49" s="35">
        <v>2</v>
      </c>
      <c r="B49" s="35" t="s">
        <v>52</v>
      </c>
      <c r="C49" s="19" t="s">
        <v>59</v>
      </c>
      <c r="D49" s="35" t="s">
        <v>254</v>
      </c>
      <c r="E49" s="36" t="s">
        <v>63</v>
      </c>
      <c r="F49" s="37" t="s">
        <v>159</v>
      </c>
      <c r="G49" s="37">
        <v>32</v>
      </c>
      <c r="H49" s="37" t="s">
        <v>165</v>
      </c>
      <c r="I49" s="35" t="s">
        <v>251</v>
      </c>
      <c r="J49" s="36" t="s">
        <v>45</v>
      </c>
      <c r="K49" s="36" t="s">
        <v>391</v>
      </c>
      <c r="L49" s="36" t="s">
        <v>392</v>
      </c>
      <c r="M49" s="46">
        <v>1</v>
      </c>
      <c r="N49" s="36" t="s">
        <v>75</v>
      </c>
      <c r="O49" s="36" t="s">
        <v>393</v>
      </c>
      <c r="P49" s="37"/>
      <c r="Q49" s="58">
        <v>1</v>
      </c>
      <c r="R49" s="58">
        <v>1</v>
      </c>
      <c r="S49" s="58">
        <v>1</v>
      </c>
      <c r="T49" s="36" t="s">
        <v>54</v>
      </c>
      <c r="U49" s="36" t="s">
        <v>394</v>
      </c>
      <c r="V49" s="36" t="s">
        <v>394</v>
      </c>
      <c r="W49" s="36" t="s">
        <v>211</v>
      </c>
      <c r="X49" s="36" t="s">
        <v>521</v>
      </c>
      <c r="Y49" s="36" t="s">
        <v>528</v>
      </c>
      <c r="Z49" s="50"/>
      <c r="AA49" s="51"/>
      <c r="AB49" s="50"/>
      <c r="AC49" s="51"/>
      <c r="AD49" s="51"/>
      <c r="AE49" s="50"/>
      <c r="AF49" s="51"/>
      <c r="AG49" s="50"/>
      <c r="AH49" s="51"/>
      <c r="AI49" s="51"/>
      <c r="AJ49" s="50"/>
      <c r="AK49" s="51"/>
      <c r="AL49" s="50"/>
      <c r="AM49" s="51"/>
      <c r="AN49" s="51"/>
      <c r="AO49" s="50"/>
      <c r="AP49" s="51"/>
      <c r="AQ49" s="50"/>
      <c r="AR49" s="51"/>
      <c r="AS49" s="51"/>
      <c r="AT49" s="51"/>
      <c r="AU49" s="50"/>
      <c r="AV49" s="51"/>
      <c r="AW49" s="50"/>
      <c r="AX49" s="51"/>
      <c r="AY49" s="51"/>
      <c r="AZ49" s="51"/>
    </row>
    <row r="50" spans="1:52" ht="114.75" x14ac:dyDescent="0.2">
      <c r="A50" s="35">
        <v>2</v>
      </c>
      <c r="B50" s="35" t="s">
        <v>52</v>
      </c>
      <c r="C50" s="19" t="s">
        <v>59</v>
      </c>
      <c r="D50" s="35" t="s">
        <v>254</v>
      </c>
      <c r="E50" s="36" t="s">
        <v>63</v>
      </c>
      <c r="F50" s="37" t="s">
        <v>159</v>
      </c>
      <c r="G50" s="37">
        <v>32</v>
      </c>
      <c r="H50" s="37" t="s">
        <v>165</v>
      </c>
      <c r="I50" s="35" t="s">
        <v>252</v>
      </c>
      <c r="J50" s="36" t="s">
        <v>45</v>
      </c>
      <c r="K50" s="36" t="s">
        <v>391</v>
      </c>
      <c r="L50" s="36" t="s">
        <v>392</v>
      </c>
      <c r="M50" s="46">
        <v>1</v>
      </c>
      <c r="N50" s="36" t="s">
        <v>75</v>
      </c>
      <c r="O50" s="36" t="s">
        <v>393</v>
      </c>
      <c r="P50" s="37"/>
      <c r="Q50" s="58">
        <v>1</v>
      </c>
      <c r="R50" s="58">
        <v>1</v>
      </c>
      <c r="S50" s="58">
        <v>1</v>
      </c>
      <c r="T50" s="36" t="s">
        <v>54</v>
      </c>
      <c r="U50" s="36" t="s">
        <v>394</v>
      </c>
      <c r="V50" s="36" t="s">
        <v>394</v>
      </c>
      <c r="W50" s="36" t="s">
        <v>211</v>
      </c>
      <c r="X50" s="36" t="s">
        <v>521</v>
      </c>
      <c r="Y50" s="36" t="s">
        <v>528</v>
      </c>
    </row>
    <row r="51" spans="1:52" ht="114.75" x14ac:dyDescent="0.2">
      <c r="A51" s="35">
        <v>2</v>
      </c>
      <c r="B51" s="35" t="s">
        <v>52</v>
      </c>
      <c r="C51" s="19" t="s">
        <v>59</v>
      </c>
      <c r="D51" s="35" t="s">
        <v>254</v>
      </c>
      <c r="E51" s="36" t="s">
        <v>63</v>
      </c>
      <c r="F51" s="37" t="s">
        <v>159</v>
      </c>
      <c r="G51" s="37">
        <v>32</v>
      </c>
      <c r="H51" s="37" t="s">
        <v>165</v>
      </c>
      <c r="I51" s="35" t="s">
        <v>399</v>
      </c>
      <c r="J51" s="36" t="s">
        <v>49</v>
      </c>
      <c r="K51" s="36" t="s">
        <v>532</v>
      </c>
      <c r="L51" s="36" t="s">
        <v>400</v>
      </c>
      <c r="M51" s="36">
        <v>0</v>
      </c>
      <c r="N51" s="36" t="s">
        <v>55</v>
      </c>
      <c r="O51" s="36" t="s">
        <v>401</v>
      </c>
      <c r="P51" s="37"/>
      <c r="Q51" s="37">
        <v>1</v>
      </c>
      <c r="R51" s="37"/>
      <c r="S51" s="37">
        <v>1</v>
      </c>
      <c r="T51" s="36" t="s">
        <v>378</v>
      </c>
      <c r="U51" s="36" t="s">
        <v>533</v>
      </c>
      <c r="V51" s="36" t="s">
        <v>398</v>
      </c>
      <c r="W51" s="36" t="s">
        <v>397</v>
      </c>
      <c r="X51" s="36" t="s">
        <v>50</v>
      </c>
      <c r="Y51" s="36" t="s">
        <v>534</v>
      </c>
      <c r="Z51" s="50"/>
      <c r="AA51" s="51"/>
      <c r="AB51" s="50"/>
      <c r="AC51" s="51"/>
      <c r="AD51" s="51"/>
      <c r="AE51" s="50"/>
      <c r="AF51" s="51"/>
      <c r="AG51" s="50"/>
      <c r="AH51" s="51"/>
      <c r="AI51" s="51"/>
      <c r="AJ51" s="50"/>
      <c r="AK51" s="51"/>
      <c r="AL51" s="50"/>
      <c r="AM51" s="51"/>
      <c r="AN51" s="51"/>
      <c r="AO51" s="50"/>
      <c r="AP51" s="51"/>
      <c r="AQ51" s="50"/>
      <c r="AR51" s="51"/>
      <c r="AS51" s="51"/>
      <c r="AT51" s="51"/>
      <c r="AU51" s="50"/>
      <c r="AV51" s="51"/>
      <c r="AW51" s="50"/>
      <c r="AX51" s="51"/>
      <c r="AY51" s="51"/>
      <c r="AZ51" s="51"/>
    </row>
    <row r="52" spans="1:52" ht="114.75" x14ac:dyDescent="0.2">
      <c r="A52" s="35">
        <v>2</v>
      </c>
      <c r="B52" s="35" t="s">
        <v>52</v>
      </c>
      <c r="C52" s="19" t="s">
        <v>59</v>
      </c>
      <c r="D52" s="35" t="s">
        <v>254</v>
      </c>
      <c r="E52" s="36" t="s">
        <v>63</v>
      </c>
      <c r="F52" s="37" t="s">
        <v>159</v>
      </c>
      <c r="G52" s="37">
        <v>32</v>
      </c>
      <c r="H52" s="37" t="s">
        <v>165</v>
      </c>
      <c r="I52" s="35" t="s">
        <v>413</v>
      </c>
      <c r="J52" s="36" t="s">
        <v>49</v>
      </c>
      <c r="K52" s="36" t="s">
        <v>372</v>
      </c>
      <c r="L52" s="36" t="s">
        <v>373</v>
      </c>
      <c r="M52" s="36">
        <v>0</v>
      </c>
      <c r="N52" s="36" t="s">
        <v>55</v>
      </c>
      <c r="O52" s="36" t="s">
        <v>374</v>
      </c>
      <c r="P52" s="37"/>
      <c r="Q52" s="37">
        <v>1</v>
      </c>
      <c r="R52" s="37"/>
      <c r="S52" s="37">
        <v>1</v>
      </c>
      <c r="T52" s="36" t="s">
        <v>76</v>
      </c>
      <c r="U52" s="36" t="s">
        <v>538</v>
      </c>
      <c r="V52" s="36"/>
      <c r="W52" s="36" t="s">
        <v>211</v>
      </c>
      <c r="X52" s="36" t="s">
        <v>521</v>
      </c>
      <c r="Y52" s="36" t="s">
        <v>375</v>
      </c>
      <c r="Z52" s="50"/>
      <c r="AA52" s="51"/>
      <c r="AB52" s="50"/>
      <c r="AC52" s="51"/>
      <c r="AD52" s="51"/>
      <c r="AE52" s="50"/>
      <c r="AF52" s="51"/>
      <c r="AG52" s="50"/>
      <c r="AH52" s="51"/>
      <c r="AI52" s="51"/>
      <c r="AJ52" s="50"/>
      <c r="AK52" s="51"/>
      <c r="AL52" s="50"/>
      <c r="AM52" s="51"/>
      <c r="AN52" s="51"/>
      <c r="AO52" s="50"/>
      <c r="AP52" s="51"/>
      <c r="AQ52" s="50"/>
      <c r="AR52" s="51"/>
      <c r="AS52" s="51"/>
      <c r="AT52" s="51"/>
      <c r="AU52" s="50"/>
      <c r="AV52" s="51"/>
      <c r="AW52" s="50"/>
      <c r="AX52" s="51"/>
      <c r="AY52" s="51"/>
      <c r="AZ52" s="51"/>
    </row>
    <row r="53" spans="1:52" ht="114.75" x14ac:dyDescent="0.2">
      <c r="A53" s="35">
        <v>2</v>
      </c>
      <c r="B53" s="35" t="s">
        <v>52</v>
      </c>
      <c r="C53" s="19" t="s">
        <v>59</v>
      </c>
      <c r="D53" s="35" t="s">
        <v>254</v>
      </c>
      <c r="E53" s="36" t="s">
        <v>63</v>
      </c>
      <c r="F53" s="37" t="s">
        <v>159</v>
      </c>
      <c r="G53" s="37">
        <v>32</v>
      </c>
      <c r="H53" s="37" t="s">
        <v>165</v>
      </c>
      <c r="I53" s="35" t="s">
        <v>539</v>
      </c>
      <c r="J53" s="36" t="s">
        <v>49</v>
      </c>
      <c r="K53" s="36" t="s">
        <v>405</v>
      </c>
      <c r="L53" s="37" t="s">
        <v>406</v>
      </c>
      <c r="M53" s="36">
        <v>1</v>
      </c>
      <c r="N53" s="36" t="s">
        <v>55</v>
      </c>
      <c r="O53" s="36" t="s">
        <v>407</v>
      </c>
      <c r="P53" s="37">
        <v>1</v>
      </c>
      <c r="Q53" s="37"/>
      <c r="R53" s="37"/>
      <c r="S53" s="37">
        <v>1</v>
      </c>
      <c r="T53" s="36" t="s">
        <v>378</v>
      </c>
      <c r="U53" s="36"/>
      <c r="V53" s="36"/>
      <c r="W53" s="36" t="s">
        <v>211</v>
      </c>
      <c r="X53" s="36" t="s">
        <v>581</v>
      </c>
      <c r="Y53" s="36"/>
      <c r="Z53" s="50"/>
      <c r="AA53" s="51"/>
      <c r="AB53" s="50"/>
      <c r="AC53" s="51"/>
      <c r="AD53" s="51"/>
      <c r="AE53" s="50"/>
      <c r="AF53" s="51"/>
      <c r="AG53" s="50"/>
      <c r="AH53" s="51"/>
      <c r="AI53" s="51"/>
      <c r="AJ53" s="50"/>
      <c r="AK53" s="51"/>
      <c r="AL53" s="50"/>
      <c r="AM53" s="51"/>
      <c r="AN53" s="51"/>
      <c r="AO53" s="50"/>
      <c r="AP53" s="51"/>
      <c r="AQ53" s="50"/>
      <c r="AR53" s="51"/>
      <c r="AS53" s="51"/>
      <c r="AT53" s="51"/>
      <c r="AU53" s="50"/>
      <c r="AV53" s="51"/>
      <c r="AW53" s="50"/>
      <c r="AX53" s="51"/>
      <c r="AY53" s="51"/>
      <c r="AZ53" s="51"/>
    </row>
    <row r="54" spans="1:52" ht="114.75" x14ac:dyDescent="0.2">
      <c r="A54" s="35">
        <v>2</v>
      </c>
      <c r="B54" s="35" t="s">
        <v>52</v>
      </c>
      <c r="C54" s="19" t="s">
        <v>59</v>
      </c>
      <c r="D54" s="35" t="s">
        <v>254</v>
      </c>
      <c r="E54" s="36" t="s">
        <v>63</v>
      </c>
      <c r="F54" s="37" t="s">
        <v>159</v>
      </c>
      <c r="G54" s="37">
        <v>33</v>
      </c>
      <c r="H54" s="35" t="s">
        <v>446</v>
      </c>
      <c r="I54" s="91" t="s">
        <v>422</v>
      </c>
      <c r="J54" s="36" t="s">
        <v>45</v>
      </c>
      <c r="K54" s="59" t="s">
        <v>417</v>
      </c>
      <c r="L54" s="59" t="s">
        <v>421</v>
      </c>
      <c r="M54" s="60">
        <v>20</v>
      </c>
      <c r="N54" s="36" t="s">
        <v>55</v>
      </c>
      <c r="O54" s="25" t="s">
        <v>491</v>
      </c>
      <c r="P54" s="25">
        <v>21</v>
      </c>
      <c r="Q54" s="25"/>
      <c r="R54" s="25"/>
      <c r="S54" s="25">
        <v>21</v>
      </c>
      <c r="T54" s="36" t="s">
        <v>54</v>
      </c>
      <c r="U54" s="61" t="s">
        <v>418</v>
      </c>
      <c r="V54" s="59" t="s">
        <v>419</v>
      </c>
      <c r="W54" s="59" t="s">
        <v>423</v>
      </c>
      <c r="X54" s="59" t="s">
        <v>420</v>
      </c>
      <c r="Y54" s="59" t="s">
        <v>492</v>
      </c>
      <c r="Z54" s="50"/>
      <c r="AA54" s="51"/>
      <c r="AB54" s="50"/>
      <c r="AC54" s="51"/>
      <c r="AD54" s="51"/>
      <c r="AE54" s="50"/>
      <c r="AF54" s="51"/>
      <c r="AG54" s="50"/>
      <c r="AH54" s="51"/>
      <c r="AI54" s="51"/>
      <c r="AJ54" s="50"/>
      <c r="AK54" s="51"/>
      <c r="AL54" s="50"/>
      <c r="AM54" s="51"/>
      <c r="AN54" s="51"/>
      <c r="AO54" s="50"/>
      <c r="AP54" s="51"/>
      <c r="AQ54" s="50"/>
      <c r="AR54" s="51"/>
      <c r="AS54" s="51"/>
      <c r="AT54" s="51"/>
      <c r="AU54" s="50"/>
      <c r="AV54" s="51"/>
      <c r="AW54" s="50"/>
      <c r="AX54" s="51"/>
      <c r="AY54" s="51"/>
      <c r="AZ54" s="51"/>
    </row>
    <row r="55" spans="1:52" ht="114.75" x14ac:dyDescent="0.2">
      <c r="A55" s="35">
        <v>2</v>
      </c>
      <c r="B55" s="35" t="s">
        <v>52</v>
      </c>
      <c r="C55" s="19" t="s">
        <v>59</v>
      </c>
      <c r="D55" s="35" t="s">
        <v>2</v>
      </c>
      <c r="E55" s="35" t="s">
        <v>63</v>
      </c>
      <c r="F55" s="35" t="s">
        <v>159</v>
      </c>
      <c r="G55" s="35">
        <v>33</v>
      </c>
      <c r="H55" s="35" t="s">
        <v>446</v>
      </c>
      <c r="I55" s="35" t="s">
        <v>409</v>
      </c>
      <c r="J55" s="19" t="s">
        <v>45</v>
      </c>
      <c r="K55" s="19" t="s">
        <v>186</v>
      </c>
      <c r="L55" s="19" t="s">
        <v>187</v>
      </c>
      <c r="M55" s="35">
        <v>0</v>
      </c>
      <c r="N55" s="19" t="s">
        <v>55</v>
      </c>
      <c r="O55" s="19" t="s">
        <v>188</v>
      </c>
      <c r="P55" s="19"/>
      <c r="Q55" s="19">
        <v>1</v>
      </c>
      <c r="R55" s="19"/>
      <c r="S55" s="19">
        <v>1</v>
      </c>
      <c r="T55" s="19" t="s">
        <v>54</v>
      </c>
      <c r="U55" s="19" t="s">
        <v>511</v>
      </c>
      <c r="V55" s="19" t="s">
        <v>69</v>
      </c>
      <c r="W55" s="39" t="s">
        <v>211</v>
      </c>
      <c r="X55" s="19" t="s">
        <v>476</v>
      </c>
      <c r="Y55" s="19" t="s">
        <v>369</v>
      </c>
      <c r="Z55" s="50"/>
      <c r="AA55" s="51"/>
      <c r="AB55" s="50"/>
      <c r="AC55" s="51"/>
      <c r="AD55" s="51"/>
      <c r="AE55" s="50"/>
      <c r="AF55" s="51"/>
      <c r="AG55" s="50"/>
      <c r="AH55" s="51"/>
      <c r="AI55" s="51"/>
      <c r="AJ55" s="50"/>
      <c r="AK55" s="51"/>
      <c r="AL55" s="50"/>
      <c r="AM55" s="51"/>
      <c r="AN55" s="51"/>
      <c r="AO55" s="50"/>
      <c r="AP55" s="51"/>
      <c r="AQ55" s="50"/>
      <c r="AR55" s="51"/>
      <c r="AS55" s="51"/>
      <c r="AT55" s="51"/>
      <c r="AU55" s="50"/>
      <c r="AV55" s="51"/>
      <c r="AW55" s="50"/>
      <c r="AX55" s="51"/>
      <c r="AY55" s="51"/>
      <c r="AZ55" s="51"/>
    </row>
    <row r="56" spans="1:52" ht="114.75" x14ac:dyDescent="0.2">
      <c r="A56" s="35">
        <v>2</v>
      </c>
      <c r="B56" s="35" t="s">
        <v>52</v>
      </c>
      <c r="C56" s="19" t="s">
        <v>59</v>
      </c>
      <c r="D56" s="35" t="s">
        <v>2</v>
      </c>
      <c r="E56" s="35" t="s">
        <v>63</v>
      </c>
      <c r="F56" s="35" t="s">
        <v>159</v>
      </c>
      <c r="G56" s="35">
        <v>34</v>
      </c>
      <c r="H56" s="35" t="s">
        <v>190</v>
      </c>
      <c r="I56" s="35" t="s">
        <v>503</v>
      </c>
      <c r="J56" s="19" t="s">
        <v>45</v>
      </c>
      <c r="K56" s="19" t="s">
        <v>191</v>
      </c>
      <c r="L56" s="19" t="s">
        <v>102</v>
      </c>
      <c r="M56" s="19">
        <v>0</v>
      </c>
      <c r="N56" s="19" t="s">
        <v>55</v>
      </c>
      <c r="O56" s="19" t="s">
        <v>103</v>
      </c>
      <c r="P56" s="19"/>
      <c r="Q56" s="19"/>
      <c r="R56" s="19">
        <v>1</v>
      </c>
      <c r="S56" s="19">
        <v>1</v>
      </c>
      <c r="T56" s="19" t="s">
        <v>54</v>
      </c>
      <c r="U56" s="19" t="s">
        <v>192</v>
      </c>
      <c r="V56" s="19" t="s">
        <v>69</v>
      </c>
      <c r="W56" s="19" t="s">
        <v>3</v>
      </c>
      <c r="X56" s="19" t="s">
        <v>50</v>
      </c>
      <c r="Y56" s="19" t="s">
        <v>193</v>
      </c>
    </row>
    <row r="57" spans="1:52" ht="114.75" x14ac:dyDescent="0.2">
      <c r="A57" s="35">
        <v>2</v>
      </c>
      <c r="B57" s="35" t="s">
        <v>52</v>
      </c>
      <c r="C57" s="19" t="s">
        <v>59</v>
      </c>
      <c r="D57" s="35" t="s">
        <v>254</v>
      </c>
      <c r="E57" s="36" t="s">
        <v>63</v>
      </c>
      <c r="F57" s="36" t="s">
        <v>159</v>
      </c>
      <c r="G57" s="36">
        <v>34</v>
      </c>
      <c r="H57" s="36" t="s">
        <v>190</v>
      </c>
      <c r="I57" s="92" t="s">
        <v>504</v>
      </c>
      <c r="J57" s="36" t="s">
        <v>45</v>
      </c>
      <c r="K57" s="36" t="s">
        <v>505</v>
      </c>
      <c r="L57" s="36" t="s">
        <v>216</v>
      </c>
      <c r="M57" s="37">
        <v>0</v>
      </c>
      <c r="N57" s="36" t="s">
        <v>207</v>
      </c>
      <c r="O57" s="36" t="s">
        <v>217</v>
      </c>
      <c r="P57" s="36"/>
      <c r="Q57" s="36">
        <v>1</v>
      </c>
      <c r="R57" s="36"/>
      <c r="S57" s="36">
        <v>1</v>
      </c>
      <c r="T57" s="36" t="s">
        <v>209</v>
      </c>
      <c r="U57" s="36" t="s">
        <v>218</v>
      </c>
      <c r="V57" s="36" t="s">
        <v>219</v>
      </c>
      <c r="W57" s="36" t="s">
        <v>211</v>
      </c>
      <c r="X57" s="36" t="s">
        <v>134</v>
      </c>
      <c r="Y57" s="36" t="s">
        <v>220</v>
      </c>
    </row>
    <row r="58" spans="1:52" ht="114.75" x14ac:dyDescent="0.2">
      <c r="A58" s="35">
        <v>2</v>
      </c>
      <c r="B58" s="35" t="s">
        <v>52</v>
      </c>
      <c r="C58" s="19" t="s">
        <v>59</v>
      </c>
      <c r="D58" s="35" t="s">
        <v>254</v>
      </c>
      <c r="E58" s="36" t="s">
        <v>63</v>
      </c>
      <c r="F58" s="36" t="s">
        <v>159</v>
      </c>
      <c r="G58" s="36">
        <v>34</v>
      </c>
      <c r="H58" s="36" t="s">
        <v>190</v>
      </c>
      <c r="I58" s="37" t="s">
        <v>229</v>
      </c>
      <c r="J58" s="36" t="s">
        <v>45</v>
      </c>
      <c r="K58" s="36" t="s">
        <v>230</v>
      </c>
      <c r="L58" s="36" t="s">
        <v>506</v>
      </c>
      <c r="M58" s="36">
        <v>1</v>
      </c>
      <c r="N58" s="36" t="s">
        <v>55</v>
      </c>
      <c r="O58" s="36" t="s">
        <v>231</v>
      </c>
      <c r="P58" s="36">
        <v>1</v>
      </c>
      <c r="Q58" s="36"/>
      <c r="R58" s="36"/>
      <c r="S58" s="36">
        <v>1</v>
      </c>
      <c r="T58" s="36" t="s">
        <v>54</v>
      </c>
      <c r="U58" s="36" t="s">
        <v>232</v>
      </c>
      <c r="V58" s="36" t="s">
        <v>233</v>
      </c>
      <c r="W58" s="36" t="s">
        <v>211</v>
      </c>
      <c r="X58" s="36" t="s">
        <v>3</v>
      </c>
      <c r="Y58" s="36" t="s">
        <v>234</v>
      </c>
    </row>
    <row r="59" spans="1:52" ht="114.75" x14ac:dyDescent="0.2">
      <c r="A59" s="35">
        <v>2</v>
      </c>
      <c r="B59" s="35" t="s">
        <v>52</v>
      </c>
      <c r="C59" s="19" t="s">
        <v>59</v>
      </c>
      <c r="D59" s="35" t="s">
        <v>254</v>
      </c>
      <c r="E59" s="36" t="s">
        <v>63</v>
      </c>
      <c r="F59" s="36" t="s">
        <v>159</v>
      </c>
      <c r="G59" s="36">
        <v>34</v>
      </c>
      <c r="H59" s="36" t="s">
        <v>190</v>
      </c>
      <c r="I59" s="37" t="s">
        <v>235</v>
      </c>
      <c r="J59" s="36" t="s">
        <v>45</v>
      </c>
      <c r="K59" s="36" t="s">
        <v>230</v>
      </c>
      <c r="L59" s="36" t="s">
        <v>506</v>
      </c>
      <c r="M59" s="36">
        <v>1</v>
      </c>
      <c r="N59" s="36" t="s">
        <v>207</v>
      </c>
      <c r="O59" s="36" t="s">
        <v>231</v>
      </c>
      <c r="P59" s="36">
        <v>20</v>
      </c>
      <c r="Q59" s="36"/>
      <c r="R59" s="36"/>
      <c r="S59" s="36">
        <v>20</v>
      </c>
      <c r="T59" s="36" t="s">
        <v>54</v>
      </c>
      <c r="U59" s="36" t="s">
        <v>232</v>
      </c>
      <c r="V59" s="36" t="s">
        <v>233</v>
      </c>
      <c r="W59" s="36" t="s">
        <v>507</v>
      </c>
      <c r="X59" s="36" t="s">
        <v>50</v>
      </c>
      <c r="Y59" s="36" t="s">
        <v>508</v>
      </c>
    </row>
    <row r="60" spans="1:52" ht="114.75" x14ac:dyDescent="0.2">
      <c r="A60" s="35">
        <v>2</v>
      </c>
      <c r="B60" s="35" t="s">
        <v>52</v>
      </c>
      <c r="C60" s="19" t="s">
        <v>59</v>
      </c>
      <c r="D60" s="35" t="s">
        <v>254</v>
      </c>
      <c r="E60" s="36" t="s">
        <v>63</v>
      </c>
      <c r="F60" s="36" t="s">
        <v>159</v>
      </c>
      <c r="G60" s="36">
        <v>34</v>
      </c>
      <c r="H60" s="36" t="s">
        <v>190</v>
      </c>
      <c r="I60" s="37" t="s">
        <v>236</v>
      </c>
      <c r="J60" s="36" t="s">
        <v>45</v>
      </c>
      <c r="K60" s="36" t="s">
        <v>237</v>
      </c>
      <c r="L60" s="36" t="s">
        <v>238</v>
      </c>
      <c r="M60" s="36">
        <v>0</v>
      </c>
      <c r="N60" s="36" t="s">
        <v>239</v>
      </c>
      <c r="O60" s="36" t="s">
        <v>240</v>
      </c>
      <c r="P60" s="46">
        <v>1</v>
      </c>
      <c r="Q60" s="46">
        <v>1</v>
      </c>
      <c r="R60" s="46">
        <v>1</v>
      </c>
      <c r="S60" s="46">
        <v>1</v>
      </c>
      <c r="T60" s="36" t="s">
        <v>54</v>
      </c>
      <c r="U60" s="36" t="s">
        <v>509</v>
      </c>
      <c r="V60" s="36" t="s">
        <v>241</v>
      </c>
      <c r="W60" s="36" t="s">
        <v>211</v>
      </c>
      <c r="X60" s="36" t="s">
        <v>3</v>
      </c>
      <c r="Y60" s="36" t="s">
        <v>242</v>
      </c>
    </row>
    <row r="61" spans="1:52" ht="114.75" x14ac:dyDescent="0.2">
      <c r="A61" s="35">
        <v>2</v>
      </c>
      <c r="B61" s="35" t="s">
        <v>52</v>
      </c>
      <c r="C61" s="19" t="s">
        <v>59</v>
      </c>
      <c r="D61" s="35" t="s">
        <v>254</v>
      </c>
      <c r="E61" s="36" t="s">
        <v>63</v>
      </c>
      <c r="F61" s="36" t="s">
        <v>159</v>
      </c>
      <c r="G61" s="36">
        <v>34</v>
      </c>
      <c r="H61" s="36" t="s">
        <v>190</v>
      </c>
      <c r="I61" s="37" t="s">
        <v>408</v>
      </c>
      <c r="J61" s="36" t="s">
        <v>45</v>
      </c>
      <c r="K61" s="36" t="s">
        <v>237</v>
      </c>
      <c r="L61" s="36" t="s">
        <v>243</v>
      </c>
      <c r="M61" s="36">
        <v>0</v>
      </c>
      <c r="N61" s="36" t="s">
        <v>239</v>
      </c>
      <c r="O61" s="36" t="s">
        <v>244</v>
      </c>
      <c r="P61" s="46">
        <v>1</v>
      </c>
      <c r="Q61" s="46">
        <v>1</v>
      </c>
      <c r="R61" s="46">
        <v>1</v>
      </c>
      <c r="S61" s="46">
        <v>1</v>
      </c>
      <c r="T61" s="36" t="s">
        <v>54</v>
      </c>
      <c r="U61" s="36" t="s">
        <v>510</v>
      </c>
      <c r="V61" s="36" t="s">
        <v>245</v>
      </c>
      <c r="W61" s="36" t="s">
        <v>507</v>
      </c>
      <c r="X61" s="36" t="s">
        <v>50</v>
      </c>
      <c r="Y61" s="36" t="s">
        <v>242</v>
      </c>
    </row>
    <row r="62" spans="1:52" ht="89.25" x14ac:dyDescent="0.2">
      <c r="A62" s="35">
        <v>5</v>
      </c>
      <c r="B62" s="35" t="s">
        <v>61</v>
      </c>
      <c r="C62" s="19" t="s">
        <v>60</v>
      </c>
      <c r="D62" s="35" t="s">
        <v>303</v>
      </c>
      <c r="E62" s="36" t="s">
        <v>63</v>
      </c>
      <c r="F62" s="36" t="s">
        <v>199</v>
      </c>
      <c r="G62" s="36">
        <v>41</v>
      </c>
      <c r="H62" s="37" t="s">
        <v>302</v>
      </c>
      <c r="I62" s="37" t="s">
        <v>591</v>
      </c>
      <c r="J62" s="47" t="s">
        <v>45</v>
      </c>
      <c r="K62" s="47" t="s">
        <v>481</v>
      </c>
      <c r="L62" s="47" t="s">
        <v>482</v>
      </c>
      <c r="M62" s="47">
        <v>0</v>
      </c>
      <c r="N62" s="47" t="s">
        <v>55</v>
      </c>
      <c r="O62" s="36" t="s">
        <v>331</v>
      </c>
      <c r="P62" s="36">
        <v>1</v>
      </c>
      <c r="Q62" s="36">
        <v>1</v>
      </c>
      <c r="R62" s="36">
        <v>1</v>
      </c>
      <c r="S62" s="36">
        <v>3</v>
      </c>
      <c r="T62" s="36" t="s">
        <v>54</v>
      </c>
      <c r="U62" s="36" t="s">
        <v>158</v>
      </c>
      <c r="V62" s="36" t="s">
        <v>592</v>
      </c>
      <c r="W62" s="36" t="s">
        <v>304</v>
      </c>
      <c r="X62" s="36" t="s">
        <v>50</v>
      </c>
      <c r="Y62" s="36" t="s">
        <v>593</v>
      </c>
      <c r="Z62" s="50"/>
      <c r="AA62" s="51"/>
      <c r="AB62" s="50"/>
      <c r="AC62" s="51"/>
      <c r="AD62" s="51"/>
      <c r="AE62" s="50"/>
      <c r="AF62" s="51"/>
      <c r="AG62" s="50"/>
      <c r="AH62" s="51"/>
      <c r="AI62" s="51"/>
      <c r="AJ62" s="50"/>
      <c r="AK62" s="51"/>
      <c r="AL62" s="50"/>
      <c r="AM62" s="51"/>
      <c r="AN62" s="51"/>
      <c r="AO62" s="50"/>
      <c r="AP62" s="51"/>
      <c r="AQ62" s="50"/>
      <c r="AR62" s="51"/>
      <c r="AS62" s="51"/>
      <c r="AT62" s="51"/>
      <c r="AU62" s="50"/>
      <c r="AV62" s="51"/>
      <c r="AW62" s="50"/>
      <c r="AX62" s="51"/>
      <c r="AY62" s="51"/>
      <c r="AZ62" s="51"/>
    </row>
    <row r="63" spans="1:52" ht="76.5" x14ac:dyDescent="0.2">
      <c r="A63" s="35">
        <v>5</v>
      </c>
      <c r="B63" s="35" t="s">
        <v>61</v>
      </c>
      <c r="C63" s="19" t="s">
        <v>59</v>
      </c>
      <c r="D63" s="19"/>
      <c r="E63" s="39" t="s">
        <v>63</v>
      </c>
      <c r="F63" s="39" t="s">
        <v>199</v>
      </c>
      <c r="G63" s="39">
        <v>42</v>
      </c>
      <c r="H63" s="39" t="s">
        <v>447</v>
      </c>
      <c r="I63" s="54" t="s">
        <v>549</v>
      </c>
      <c r="J63" s="39" t="s">
        <v>45</v>
      </c>
      <c r="K63" s="36" t="s">
        <v>448</v>
      </c>
      <c r="L63" s="36" t="s">
        <v>550</v>
      </c>
      <c r="M63" s="41">
        <v>0</v>
      </c>
      <c r="N63" s="73" t="s">
        <v>55</v>
      </c>
      <c r="O63" s="36" t="s">
        <v>188</v>
      </c>
      <c r="P63" s="54"/>
      <c r="Q63" s="54">
        <v>1</v>
      </c>
      <c r="R63" s="54"/>
      <c r="S63" s="39">
        <v>1</v>
      </c>
      <c r="T63" s="39" t="s">
        <v>54</v>
      </c>
      <c r="U63" s="39" t="s">
        <v>551</v>
      </c>
      <c r="V63" s="39" t="s">
        <v>478</v>
      </c>
      <c r="W63" s="39" t="s">
        <v>134</v>
      </c>
      <c r="X63" s="54" t="s">
        <v>303</v>
      </c>
      <c r="Y63" s="39" t="s">
        <v>552</v>
      </c>
      <c r="Z63" s="50"/>
      <c r="AA63" s="51"/>
      <c r="AB63" s="50"/>
      <c r="AC63" s="51"/>
      <c r="AD63" s="51"/>
      <c r="AE63" s="50"/>
      <c r="AF63" s="51"/>
      <c r="AG63" s="50"/>
      <c r="AH63" s="51"/>
      <c r="AI63" s="51"/>
      <c r="AJ63" s="50"/>
      <c r="AK63" s="51"/>
      <c r="AL63" s="50"/>
      <c r="AM63" s="51"/>
      <c r="AN63" s="51"/>
      <c r="AO63" s="50"/>
      <c r="AP63" s="51"/>
      <c r="AQ63" s="50"/>
      <c r="AR63" s="51"/>
      <c r="AS63" s="51"/>
      <c r="AT63" s="51"/>
      <c r="AU63" s="50"/>
      <c r="AV63" s="51"/>
      <c r="AW63" s="50"/>
      <c r="AX63" s="51"/>
      <c r="AY63" s="51"/>
      <c r="AZ63" s="51"/>
    </row>
    <row r="64" spans="1:52" ht="89.25" x14ac:dyDescent="0.2">
      <c r="A64" s="35">
        <v>5</v>
      </c>
      <c r="B64" s="35" t="s">
        <v>61</v>
      </c>
      <c r="C64" s="19" t="s">
        <v>43</v>
      </c>
      <c r="D64" s="35" t="s">
        <v>303</v>
      </c>
      <c r="E64" s="36" t="s">
        <v>63</v>
      </c>
      <c r="F64" s="36" t="s">
        <v>199</v>
      </c>
      <c r="G64" s="36">
        <v>43</v>
      </c>
      <c r="H64" s="37" t="s">
        <v>200</v>
      </c>
      <c r="I64" s="94" t="s">
        <v>594</v>
      </c>
      <c r="J64" s="71" t="s">
        <v>45</v>
      </c>
      <c r="K64" s="68" t="s">
        <v>546</v>
      </c>
      <c r="L64" s="72" t="s">
        <v>595</v>
      </c>
      <c r="M64" s="67" t="s">
        <v>424</v>
      </c>
      <c r="N64" s="67" t="s">
        <v>51</v>
      </c>
      <c r="O64" s="69" t="s">
        <v>271</v>
      </c>
      <c r="P64" s="70">
        <v>1</v>
      </c>
      <c r="Q64" s="70">
        <v>1</v>
      </c>
      <c r="R64" s="70">
        <v>1</v>
      </c>
      <c r="S64" s="70">
        <v>1</v>
      </c>
      <c r="T64" s="67" t="s">
        <v>58</v>
      </c>
      <c r="U64" s="68" t="s">
        <v>425</v>
      </c>
      <c r="V64" s="68" t="s">
        <v>426</v>
      </c>
      <c r="W64" s="68" t="s">
        <v>426</v>
      </c>
      <c r="X64" s="68" t="s">
        <v>483</v>
      </c>
      <c r="Y64" s="68" t="s">
        <v>427</v>
      </c>
      <c r="Z64" s="50"/>
      <c r="AA64" s="51"/>
      <c r="AB64" s="50"/>
      <c r="AC64" s="51"/>
      <c r="AD64" s="51"/>
      <c r="AE64" s="50"/>
      <c r="AF64" s="51"/>
      <c r="AG64" s="50"/>
      <c r="AH64" s="51"/>
      <c r="AI64" s="51"/>
      <c r="AJ64" s="50"/>
      <c r="AK64" s="51"/>
      <c r="AL64" s="50"/>
      <c r="AM64" s="51"/>
      <c r="AN64" s="51"/>
      <c r="AO64" s="50"/>
      <c r="AP64" s="51"/>
      <c r="AQ64" s="50"/>
      <c r="AR64" s="51"/>
      <c r="AS64" s="51"/>
      <c r="AT64" s="51"/>
      <c r="AU64" s="50"/>
      <c r="AV64" s="51"/>
      <c r="AW64" s="50"/>
      <c r="AX64" s="51"/>
      <c r="AY64" s="51"/>
      <c r="AZ64" s="51"/>
    </row>
    <row r="65" spans="1:52" ht="63.75" x14ac:dyDescent="0.2">
      <c r="A65" s="35">
        <v>5</v>
      </c>
      <c r="B65" s="35" t="s">
        <v>61</v>
      </c>
      <c r="C65" s="19" t="s">
        <v>60</v>
      </c>
      <c r="D65" s="19" t="s">
        <v>273</v>
      </c>
      <c r="E65" s="54" t="s">
        <v>63</v>
      </c>
      <c r="F65" s="54" t="s">
        <v>199</v>
      </c>
      <c r="G65" s="54">
        <v>44</v>
      </c>
      <c r="H65" s="54" t="s">
        <v>201</v>
      </c>
      <c r="I65" s="73" t="s">
        <v>263</v>
      </c>
      <c r="J65" s="40" t="s">
        <v>49</v>
      </c>
      <c r="K65" s="39" t="s">
        <v>264</v>
      </c>
      <c r="L65" s="39" t="s">
        <v>265</v>
      </c>
      <c r="M65" s="39">
        <v>1</v>
      </c>
      <c r="N65" s="39" t="s">
        <v>55</v>
      </c>
      <c r="O65" s="39" t="s">
        <v>266</v>
      </c>
      <c r="P65" s="54"/>
      <c r="Q65" s="54"/>
      <c r="R65" s="54">
        <v>1</v>
      </c>
      <c r="S65" s="54">
        <v>1</v>
      </c>
      <c r="T65" s="40" t="s">
        <v>54</v>
      </c>
      <c r="U65" s="39" t="s">
        <v>264</v>
      </c>
      <c r="V65" s="40" t="s">
        <v>267</v>
      </c>
      <c r="W65" s="40" t="s">
        <v>268</v>
      </c>
      <c r="X65" s="40" t="s">
        <v>268</v>
      </c>
      <c r="Y65" s="40" t="s">
        <v>269</v>
      </c>
      <c r="Z65" s="50"/>
      <c r="AA65" s="51"/>
      <c r="AB65" s="50"/>
      <c r="AC65" s="51"/>
      <c r="AD65" s="51"/>
      <c r="AE65" s="50"/>
      <c r="AF65" s="51"/>
      <c r="AG65" s="50"/>
      <c r="AH65" s="51"/>
      <c r="AI65" s="51"/>
      <c r="AJ65" s="50"/>
      <c r="AK65" s="51"/>
      <c r="AL65" s="50"/>
      <c r="AM65" s="51"/>
      <c r="AN65" s="51"/>
      <c r="AO65" s="50"/>
      <c r="AP65" s="51"/>
      <c r="AQ65" s="50"/>
      <c r="AR65" s="51"/>
      <c r="AS65" s="51"/>
      <c r="AT65" s="51"/>
      <c r="AU65" s="50"/>
      <c r="AV65" s="51"/>
      <c r="AW65" s="50"/>
      <c r="AX65" s="51"/>
      <c r="AY65" s="51"/>
      <c r="AZ65" s="51"/>
    </row>
    <row r="66" spans="1:52" ht="63.75" x14ac:dyDescent="0.2">
      <c r="A66" s="35">
        <v>5</v>
      </c>
      <c r="B66" s="35" t="s">
        <v>61</v>
      </c>
      <c r="C66" s="19" t="s">
        <v>59</v>
      </c>
      <c r="D66" s="35" t="s">
        <v>303</v>
      </c>
      <c r="E66" s="36" t="s">
        <v>63</v>
      </c>
      <c r="F66" s="36" t="s">
        <v>199</v>
      </c>
      <c r="G66" s="36">
        <v>45</v>
      </c>
      <c r="H66" s="37" t="s">
        <v>431</v>
      </c>
      <c r="I66" s="54" t="s">
        <v>547</v>
      </c>
      <c r="J66" s="75" t="s">
        <v>45</v>
      </c>
      <c r="K66" s="74" t="s">
        <v>428</v>
      </c>
      <c r="L66" s="74" t="s">
        <v>548</v>
      </c>
      <c r="M66" s="75" t="s">
        <v>424</v>
      </c>
      <c r="N66" s="47" t="s">
        <v>75</v>
      </c>
      <c r="O66" s="78" t="s">
        <v>479</v>
      </c>
      <c r="P66" s="66">
        <v>0.8</v>
      </c>
      <c r="Q66" s="66">
        <v>0.8</v>
      </c>
      <c r="R66" s="66">
        <v>0.8</v>
      </c>
      <c r="S66" s="66">
        <v>0.8</v>
      </c>
      <c r="T66" s="75" t="s">
        <v>58</v>
      </c>
      <c r="U66" s="64" t="s">
        <v>429</v>
      </c>
      <c r="V66" s="64" t="s">
        <v>233</v>
      </c>
      <c r="W66" s="64" t="s">
        <v>426</v>
      </c>
      <c r="X66" s="64" t="s">
        <v>291</v>
      </c>
      <c r="Y66" s="64" t="s">
        <v>430</v>
      </c>
      <c r="Z66" s="50"/>
      <c r="AA66" s="51"/>
      <c r="AB66" s="50"/>
      <c r="AC66" s="51"/>
      <c r="AD66" s="51"/>
      <c r="AE66" s="50"/>
      <c r="AF66" s="51"/>
      <c r="AG66" s="50"/>
      <c r="AH66" s="51"/>
      <c r="AI66" s="51"/>
      <c r="AJ66" s="50"/>
      <c r="AK66" s="51"/>
      <c r="AL66" s="50"/>
      <c r="AM66" s="51"/>
      <c r="AN66" s="51"/>
      <c r="AO66" s="50"/>
      <c r="AP66" s="51"/>
      <c r="AQ66" s="50"/>
      <c r="AR66" s="51"/>
      <c r="AS66" s="51"/>
      <c r="AT66" s="51"/>
      <c r="AU66" s="50"/>
      <c r="AV66" s="51"/>
      <c r="AW66" s="50"/>
      <c r="AX66" s="51"/>
      <c r="AY66" s="51"/>
      <c r="AZ66" s="51"/>
    </row>
    <row r="67" spans="1:52" ht="76.5" x14ac:dyDescent="0.2">
      <c r="A67" s="35">
        <v>5</v>
      </c>
      <c r="B67" s="35" t="s">
        <v>61</v>
      </c>
      <c r="C67" s="19" t="s">
        <v>59</v>
      </c>
      <c r="D67" s="35" t="s">
        <v>261</v>
      </c>
      <c r="E67" s="62" t="s">
        <v>63</v>
      </c>
      <c r="F67" s="62" t="s">
        <v>202</v>
      </c>
      <c r="G67" s="62">
        <v>51</v>
      </c>
      <c r="H67" s="62" t="s">
        <v>203</v>
      </c>
      <c r="I67" s="39" t="s">
        <v>358</v>
      </c>
      <c r="J67" s="39" t="s">
        <v>45</v>
      </c>
      <c r="K67" s="39" t="s">
        <v>359</v>
      </c>
      <c r="L67" s="39" t="s">
        <v>354</v>
      </c>
      <c r="M67" s="39">
        <v>0</v>
      </c>
      <c r="N67" s="39" t="s">
        <v>55</v>
      </c>
      <c r="O67" s="39" t="s">
        <v>475</v>
      </c>
      <c r="P67" s="56">
        <v>1</v>
      </c>
      <c r="Q67" s="56"/>
      <c r="R67" s="56"/>
      <c r="S67" s="56">
        <v>1</v>
      </c>
      <c r="T67" s="39" t="s">
        <v>54</v>
      </c>
      <c r="U67" s="39" t="s">
        <v>355</v>
      </c>
      <c r="V67" s="39" t="s">
        <v>357</v>
      </c>
      <c r="W67" s="39" t="s">
        <v>134</v>
      </c>
      <c r="X67" s="39" t="s">
        <v>476</v>
      </c>
      <c r="Y67" s="39" t="s">
        <v>356</v>
      </c>
    </row>
    <row r="68" spans="1:52" ht="127.5" x14ac:dyDescent="0.2">
      <c r="A68" s="35">
        <v>5</v>
      </c>
      <c r="B68" s="35" t="s">
        <v>61</v>
      </c>
      <c r="C68" s="19" t="s">
        <v>59</v>
      </c>
      <c r="D68" s="35" t="s">
        <v>466</v>
      </c>
      <c r="E68" s="54" t="s">
        <v>63</v>
      </c>
      <c r="F68" s="62" t="s">
        <v>202</v>
      </c>
      <c r="G68" s="62">
        <v>51</v>
      </c>
      <c r="H68" s="62" t="s">
        <v>203</v>
      </c>
      <c r="I68" s="39" t="s">
        <v>477</v>
      </c>
      <c r="J68" s="39" t="s">
        <v>49</v>
      </c>
      <c r="K68" s="39" t="s">
        <v>274</v>
      </c>
      <c r="L68" s="40" t="s">
        <v>275</v>
      </c>
      <c r="M68" s="40">
        <v>1</v>
      </c>
      <c r="N68" s="39" t="s">
        <v>55</v>
      </c>
      <c r="O68" s="39" t="s">
        <v>276</v>
      </c>
      <c r="P68" s="39">
        <v>1</v>
      </c>
      <c r="Q68" s="39"/>
      <c r="R68" s="39"/>
      <c r="S68" s="39">
        <v>1</v>
      </c>
      <c r="T68" s="39" t="s">
        <v>54</v>
      </c>
      <c r="U68" s="40" t="s">
        <v>361</v>
      </c>
      <c r="V68" s="40" t="s">
        <v>360</v>
      </c>
      <c r="W68" s="39" t="s">
        <v>134</v>
      </c>
      <c r="X68" s="39" t="s">
        <v>50</v>
      </c>
      <c r="Y68" s="39" t="s">
        <v>278</v>
      </c>
    </row>
    <row r="69" spans="1:52" ht="76.5" x14ac:dyDescent="0.2">
      <c r="A69" s="35">
        <v>5</v>
      </c>
      <c r="B69" s="35" t="s">
        <v>61</v>
      </c>
      <c r="C69" s="19" t="s">
        <v>60</v>
      </c>
      <c r="D69" s="35" t="s">
        <v>299</v>
      </c>
      <c r="E69" s="54" t="s">
        <v>63</v>
      </c>
      <c r="F69" s="62" t="s">
        <v>202</v>
      </c>
      <c r="G69" s="62">
        <v>51</v>
      </c>
      <c r="H69" s="62" t="s">
        <v>203</v>
      </c>
      <c r="I69" s="39" t="s">
        <v>292</v>
      </c>
      <c r="J69" s="39" t="s">
        <v>45</v>
      </c>
      <c r="K69" s="39" t="s">
        <v>293</v>
      </c>
      <c r="L69" s="39" t="s">
        <v>294</v>
      </c>
      <c r="M69" s="40" t="s">
        <v>50</v>
      </c>
      <c r="N69" s="39" t="s">
        <v>75</v>
      </c>
      <c r="O69" s="39" t="s">
        <v>295</v>
      </c>
      <c r="P69" s="48">
        <v>1</v>
      </c>
      <c r="Q69" s="48">
        <v>1</v>
      </c>
      <c r="R69" s="48">
        <v>1</v>
      </c>
      <c r="S69" s="48">
        <v>1</v>
      </c>
      <c r="T69" s="39" t="s">
        <v>54</v>
      </c>
      <c r="U69" s="39" t="s">
        <v>296</v>
      </c>
      <c r="V69" s="54" t="s">
        <v>362</v>
      </c>
      <c r="W69" s="39" t="s">
        <v>297</v>
      </c>
      <c r="X69" s="39" t="s">
        <v>50</v>
      </c>
      <c r="Y69" s="39" t="s">
        <v>298</v>
      </c>
    </row>
    <row r="70" spans="1:52" ht="63.75" x14ac:dyDescent="0.2">
      <c r="A70" s="35">
        <v>5</v>
      </c>
      <c r="B70" s="35" t="s">
        <v>61</v>
      </c>
      <c r="C70" s="19" t="s">
        <v>60</v>
      </c>
      <c r="D70" s="35" t="s">
        <v>303</v>
      </c>
      <c r="E70" s="36" t="s">
        <v>63</v>
      </c>
      <c r="F70" s="36" t="s">
        <v>202</v>
      </c>
      <c r="G70" s="36">
        <v>52</v>
      </c>
      <c r="H70" s="37" t="s">
        <v>435</v>
      </c>
      <c r="I70" s="93" t="s">
        <v>480</v>
      </c>
      <c r="J70" s="76" t="s">
        <v>45</v>
      </c>
      <c r="K70" s="76" t="s">
        <v>436</v>
      </c>
      <c r="L70" s="64" t="s">
        <v>437</v>
      </c>
      <c r="M70" s="64" t="s">
        <v>432</v>
      </c>
      <c r="N70" s="64" t="s">
        <v>55</v>
      </c>
      <c r="O70" s="64" t="s">
        <v>438</v>
      </c>
      <c r="P70" s="77">
        <v>0</v>
      </c>
      <c r="Q70" s="77">
        <v>0</v>
      </c>
      <c r="R70" s="77">
        <v>1</v>
      </c>
      <c r="S70" s="77">
        <v>1</v>
      </c>
      <c r="T70" s="65" t="s">
        <v>58</v>
      </c>
      <c r="U70" s="64" t="s">
        <v>433</v>
      </c>
      <c r="V70" s="64" t="s">
        <v>426</v>
      </c>
      <c r="W70" s="64" t="s">
        <v>426</v>
      </c>
      <c r="X70" s="64" t="s">
        <v>50</v>
      </c>
      <c r="Y70" s="64" t="s">
        <v>434</v>
      </c>
    </row>
    <row r="71" spans="1:52" ht="114.75" x14ac:dyDescent="0.2">
      <c r="A71" s="35">
        <v>5</v>
      </c>
      <c r="B71" s="35" t="s">
        <v>61</v>
      </c>
      <c r="C71" s="19" t="s">
        <v>60</v>
      </c>
      <c r="D71" s="35" t="s">
        <v>466</v>
      </c>
      <c r="E71" s="54" t="s">
        <v>63</v>
      </c>
      <c r="F71" s="62" t="s">
        <v>202</v>
      </c>
      <c r="G71" s="62">
        <v>53</v>
      </c>
      <c r="H71" s="62" t="s">
        <v>204</v>
      </c>
      <c r="I71" s="39" t="s">
        <v>342</v>
      </c>
      <c r="J71" s="39" t="s">
        <v>49</v>
      </c>
      <c r="K71" s="40" t="s">
        <v>279</v>
      </c>
      <c r="L71" s="40" t="s">
        <v>343</v>
      </c>
      <c r="M71" s="40">
        <v>0</v>
      </c>
      <c r="N71" s="39" t="s">
        <v>55</v>
      </c>
      <c r="O71" s="39" t="s">
        <v>467</v>
      </c>
      <c r="P71" s="48"/>
      <c r="Q71" s="55">
        <v>1</v>
      </c>
      <c r="R71" s="48"/>
      <c r="S71" s="55">
        <v>1</v>
      </c>
      <c r="T71" s="39" t="s">
        <v>54</v>
      </c>
      <c r="U71" s="39" t="s">
        <v>344</v>
      </c>
      <c r="V71" s="39" t="s">
        <v>468</v>
      </c>
      <c r="W71" s="39" t="s">
        <v>134</v>
      </c>
      <c r="X71" s="39" t="s">
        <v>345</v>
      </c>
      <c r="Y71" s="39" t="s">
        <v>469</v>
      </c>
    </row>
    <row r="72" spans="1:52" ht="76.5" x14ac:dyDescent="0.2">
      <c r="A72" s="35">
        <v>5</v>
      </c>
      <c r="B72" s="35" t="s">
        <v>61</v>
      </c>
      <c r="C72" s="19" t="s">
        <v>60</v>
      </c>
      <c r="D72" s="35" t="s">
        <v>466</v>
      </c>
      <c r="E72" s="54" t="s">
        <v>63</v>
      </c>
      <c r="F72" s="62" t="s">
        <v>202</v>
      </c>
      <c r="G72" s="62">
        <v>53</v>
      </c>
      <c r="H72" s="62" t="s">
        <v>204</v>
      </c>
      <c r="I72" s="39" t="s">
        <v>341</v>
      </c>
      <c r="J72" s="39" t="s">
        <v>45</v>
      </c>
      <c r="K72" s="40" t="s">
        <v>470</v>
      </c>
      <c r="L72" s="40" t="s">
        <v>471</v>
      </c>
      <c r="M72" s="40">
        <v>1</v>
      </c>
      <c r="N72" s="39" t="s">
        <v>55</v>
      </c>
      <c r="O72" s="39"/>
      <c r="P72" s="48"/>
      <c r="Q72" s="56">
        <v>1</v>
      </c>
      <c r="R72" s="48"/>
      <c r="S72" s="48">
        <v>0.01</v>
      </c>
      <c r="T72" s="39" t="s">
        <v>54</v>
      </c>
      <c r="U72" s="39" t="s">
        <v>282</v>
      </c>
      <c r="V72" s="39" t="s">
        <v>338</v>
      </c>
      <c r="W72" s="39" t="s">
        <v>134</v>
      </c>
      <c r="X72" s="39" t="s">
        <v>50</v>
      </c>
      <c r="Y72" s="39" t="s">
        <v>346</v>
      </c>
    </row>
    <row r="73" spans="1:52" ht="102" x14ac:dyDescent="0.2">
      <c r="A73" s="35">
        <v>5</v>
      </c>
      <c r="B73" s="35" t="s">
        <v>61</v>
      </c>
      <c r="C73" s="19" t="s">
        <v>60</v>
      </c>
      <c r="D73" s="35" t="s">
        <v>466</v>
      </c>
      <c r="E73" s="54" t="s">
        <v>63</v>
      </c>
      <c r="F73" s="62" t="s">
        <v>202</v>
      </c>
      <c r="G73" s="62">
        <v>53</v>
      </c>
      <c r="H73" s="62" t="s">
        <v>204</v>
      </c>
      <c r="I73" s="39" t="s">
        <v>280</v>
      </c>
      <c r="J73" s="39" t="s">
        <v>49</v>
      </c>
      <c r="K73" s="40" t="s">
        <v>281</v>
      </c>
      <c r="L73" s="40" t="s">
        <v>282</v>
      </c>
      <c r="M73" s="40" t="s">
        <v>50</v>
      </c>
      <c r="N73" s="39" t="s">
        <v>46</v>
      </c>
      <c r="O73" s="39" t="s">
        <v>283</v>
      </c>
      <c r="P73" s="48">
        <v>0.5</v>
      </c>
      <c r="Q73" s="39"/>
      <c r="R73" s="48">
        <v>1</v>
      </c>
      <c r="S73" s="48">
        <v>1</v>
      </c>
      <c r="T73" s="39" t="s">
        <v>54</v>
      </c>
      <c r="U73" s="39" t="s">
        <v>284</v>
      </c>
      <c r="V73" s="40" t="s">
        <v>285</v>
      </c>
      <c r="W73" s="39" t="s">
        <v>286</v>
      </c>
      <c r="X73" s="39" t="s">
        <v>277</v>
      </c>
      <c r="Y73" s="39" t="s">
        <v>278</v>
      </c>
    </row>
    <row r="74" spans="1:52" ht="63.75" x14ac:dyDescent="0.2">
      <c r="A74" s="35">
        <v>5</v>
      </c>
      <c r="B74" s="35" t="s">
        <v>61</v>
      </c>
      <c r="C74" s="19" t="s">
        <v>60</v>
      </c>
      <c r="D74" s="35" t="s">
        <v>326</v>
      </c>
      <c r="E74" s="54" t="s">
        <v>63</v>
      </c>
      <c r="F74" s="54" t="s">
        <v>202</v>
      </c>
      <c r="G74" s="54">
        <v>53</v>
      </c>
      <c r="H74" s="54" t="s">
        <v>204</v>
      </c>
      <c r="I74" s="39" t="s">
        <v>348</v>
      </c>
      <c r="J74" s="39" t="s">
        <v>45</v>
      </c>
      <c r="K74" s="39" t="s">
        <v>347</v>
      </c>
      <c r="L74" s="39" t="s">
        <v>317</v>
      </c>
      <c r="M74" s="39">
        <v>0</v>
      </c>
      <c r="N74" s="39" t="s">
        <v>55</v>
      </c>
      <c r="O74" s="39" t="s">
        <v>318</v>
      </c>
      <c r="P74" s="39"/>
      <c r="Q74" s="39">
        <v>1</v>
      </c>
      <c r="R74" s="39"/>
      <c r="S74" s="39">
        <v>1</v>
      </c>
      <c r="T74" s="39" t="s">
        <v>54</v>
      </c>
      <c r="U74" s="39" t="s">
        <v>319</v>
      </c>
      <c r="V74" s="39" t="s">
        <v>472</v>
      </c>
      <c r="W74" s="39" t="s">
        <v>349</v>
      </c>
      <c r="X74" s="39" t="s">
        <v>50</v>
      </c>
      <c r="Y74" s="39" t="s">
        <v>350</v>
      </c>
    </row>
    <row r="75" spans="1:52" ht="89.25" x14ac:dyDescent="0.2">
      <c r="A75" s="35">
        <v>5</v>
      </c>
      <c r="B75" s="35" t="s">
        <v>61</v>
      </c>
      <c r="C75" s="19" t="s">
        <v>60</v>
      </c>
      <c r="D75" s="35" t="s">
        <v>326</v>
      </c>
      <c r="E75" s="54" t="s">
        <v>63</v>
      </c>
      <c r="F75" s="54" t="s">
        <v>202</v>
      </c>
      <c r="G75" s="54">
        <v>53</v>
      </c>
      <c r="H75" s="54" t="s">
        <v>204</v>
      </c>
      <c r="I75" s="39" t="s">
        <v>351</v>
      </c>
      <c r="J75" s="39" t="s">
        <v>45</v>
      </c>
      <c r="K75" s="39" t="s">
        <v>473</v>
      </c>
      <c r="L75" s="39" t="s">
        <v>474</v>
      </c>
      <c r="M75" s="39">
        <v>0</v>
      </c>
      <c r="N75" s="39" t="s">
        <v>55</v>
      </c>
      <c r="O75" s="39" t="s">
        <v>321</v>
      </c>
      <c r="P75" s="56">
        <v>1</v>
      </c>
      <c r="Q75" s="56">
        <v>1</v>
      </c>
      <c r="R75" s="39"/>
      <c r="S75" s="56">
        <v>2</v>
      </c>
      <c r="T75" s="39" t="s">
        <v>54</v>
      </c>
      <c r="U75" s="39" t="s">
        <v>322</v>
      </c>
      <c r="V75" s="39" t="s">
        <v>320</v>
      </c>
      <c r="W75" s="39" t="s">
        <v>320</v>
      </c>
      <c r="X75" s="39" t="s">
        <v>50</v>
      </c>
      <c r="Y75" s="39" t="s">
        <v>322</v>
      </c>
    </row>
    <row r="76" spans="1:52" ht="63.75" x14ac:dyDescent="0.2">
      <c r="A76" s="35">
        <v>5</v>
      </c>
      <c r="B76" s="35" t="s">
        <v>61</v>
      </c>
      <c r="C76" s="19" t="s">
        <v>60</v>
      </c>
      <c r="D76" s="35" t="s">
        <v>326</v>
      </c>
      <c r="E76" s="54" t="s">
        <v>63</v>
      </c>
      <c r="F76" s="54" t="s">
        <v>202</v>
      </c>
      <c r="G76" s="54">
        <v>53</v>
      </c>
      <c r="H76" s="54" t="s">
        <v>204</v>
      </c>
      <c r="I76" s="39" t="s">
        <v>352</v>
      </c>
      <c r="J76" s="39" t="s">
        <v>45</v>
      </c>
      <c r="K76" s="39" t="s">
        <v>323</v>
      </c>
      <c r="L76" s="39" t="s">
        <v>324</v>
      </c>
      <c r="M76" s="39">
        <v>1</v>
      </c>
      <c r="N76" s="39" t="s">
        <v>55</v>
      </c>
      <c r="O76" s="39" t="s">
        <v>323</v>
      </c>
      <c r="P76" s="39"/>
      <c r="Q76" s="39"/>
      <c r="R76" s="39">
        <v>1</v>
      </c>
      <c r="S76" s="39">
        <v>1</v>
      </c>
      <c r="T76" s="39" t="s">
        <v>54</v>
      </c>
      <c r="U76" s="39" t="s">
        <v>325</v>
      </c>
      <c r="V76" s="39" t="s">
        <v>320</v>
      </c>
      <c r="W76" s="39" t="s">
        <v>320</v>
      </c>
      <c r="X76" s="39" t="s">
        <v>50</v>
      </c>
      <c r="Y76" s="39" t="s">
        <v>353</v>
      </c>
    </row>
    <row r="77" spans="1:52" ht="63.75" x14ac:dyDescent="0.2">
      <c r="A77" s="35">
        <v>5</v>
      </c>
      <c r="B77" s="35" t="s">
        <v>61</v>
      </c>
      <c r="C77" s="19" t="s">
        <v>60</v>
      </c>
      <c r="D77" s="19" t="s">
        <v>273</v>
      </c>
      <c r="E77" s="54" t="s">
        <v>63</v>
      </c>
      <c r="F77" s="54" t="s">
        <v>202</v>
      </c>
      <c r="G77" s="54">
        <v>53</v>
      </c>
      <c r="H77" s="54" t="s">
        <v>204</v>
      </c>
      <c r="I77" s="73" t="s">
        <v>414</v>
      </c>
      <c r="J77" s="40" t="s">
        <v>49</v>
      </c>
      <c r="K77" s="39" t="s">
        <v>270</v>
      </c>
      <c r="L77" s="39" t="s">
        <v>270</v>
      </c>
      <c r="M77" s="39">
        <v>1</v>
      </c>
      <c r="N77" s="39" t="s">
        <v>55</v>
      </c>
      <c r="O77" s="39" t="s">
        <v>266</v>
      </c>
      <c r="P77" s="54"/>
      <c r="Q77" s="54"/>
      <c r="R77" s="54">
        <v>1</v>
      </c>
      <c r="S77" s="54">
        <v>1</v>
      </c>
      <c r="T77" s="40" t="s">
        <v>54</v>
      </c>
      <c r="U77" s="39" t="s">
        <v>270</v>
      </c>
      <c r="V77" s="40" t="s">
        <v>267</v>
      </c>
      <c r="W77" s="40" t="s">
        <v>268</v>
      </c>
      <c r="X77" s="40" t="s">
        <v>268</v>
      </c>
      <c r="Y77" s="40" t="s">
        <v>269</v>
      </c>
    </row>
    <row r="78" spans="1:52" ht="63.75" x14ac:dyDescent="0.2">
      <c r="A78" s="35">
        <v>5</v>
      </c>
      <c r="B78" s="35" t="s">
        <v>61</v>
      </c>
      <c r="C78" s="19" t="s">
        <v>59</v>
      </c>
      <c r="D78" s="35" t="s">
        <v>257</v>
      </c>
      <c r="E78" s="62" t="s">
        <v>63</v>
      </c>
      <c r="F78" s="62" t="s">
        <v>202</v>
      </c>
      <c r="G78" s="62">
        <v>54</v>
      </c>
      <c r="H78" s="62" t="s">
        <v>205</v>
      </c>
      <c r="I78" s="39" t="s">
        <v>337</v>
      </c>
      <c r="J78" s="39" t="s">
        <v>45</v>
      </c>
      <c r="K78" s="39" t="s">
        <v>335</v>
      </c>
      <c r="L78" s="39" t="s">
        <v>336</v>
      </c>
      <c r="M78" s="40">
        <v>0</v>
      </c>
      <c r="N78" s="39" t="s">
        <v>55</v>
      </c>
      <c r="O78" s="39" t="s">
        <v>464</v>
      </c>
      <c r="P78" s="39">
        <v>2</v>
      </c>
      <c r="Q78" s="39">
        <v>4</v>
      </c>
      <c r="R78" s="39"/>
      <c r="S78" s="39">
        <v>6</v>
      </c>
      <c r="T78" s="39" t="s">
        <v>54</v>
      </c>
      <c r="U78" s="54" t="s">
        <v>255</v>
      </c>
      <c r="V78" s="39" t="s">
        <v>338</v>
      </c>
      <c r="W78" s="39" t="s">
        <v>256</v>
      </c>
      <c r="X78" s="39"/>
      <c r="Y78" s="39" t="s">
        <v>465</v>
      </c>
    </row>
    <row r="79" spans="1:52" ht="102" x14ac:dyDescent="0.2">
      <c r="A79" s="35">
        <v>5</v>
      </c>
      <c r="B79" s="35" t="s">
        <v>61</v>
      </c>
      <c r="C79" s="19" t="s">
        <v>60</v>
      </c>
      <c r="D79" s="35" t="s">
        <v>466</v>
      </c>
      <c r="E79" s="54" t="s">
        <v>63</v>
      </c>
      <c r="F79" s="62" t="s">
        <v>202</v>
      </c>
      <c r="G79" s="62">
        <v>54</v>
      </c>
      <c r="H79" s="62" t="s">
        <v>205</v>
      </c>
      <c r="I79" s="39" t="s">
        <v>287</v>
      </c>
      <c r="J79" s="39" t="s">
        <v>49</v>
      </c>
      <c r="K79" s="40" t="s">
        <v>288</v>
      </c>
      <c r="L79" s="40" t="s">
        <v>339</v>
      </c>
      <c r="M79" s="40">
        <v>21</v>
      </c>
      <c r="N79" s="62" t="s">
        <v>51</v>
      </c>
      <c r="O79" s="39" t="s">
        <v>289</v>
      </c>
      <c r="P79" s="63">
        <v>0.21</v>
      </c>
      <c r="Q79" s="63">
        <v>21</v>
      </c>
      <c r="R79" s="63">
        <v>21</v>
      </c>
      <c r="S79" s="63">
        <v>21</v>
      </c>
      <c r="T79" s="39" t="s">
        <v>54</v>
      </c>
      <c r="U79" s="39" t="s">
        <v>340</v>
      </c>
      <c r="V79" s="40" t="s">
        <v>290</v>
      </c>
      <c r="W79" s="39" t="s">
        <v>582</v>
      </c>
      <c r="X79" s="39" t="s">
        <v>291</v>
      </c>
      <c r="Y79" s="39" t="s">
        <v>278</v>
      </c>
    </row>
    <row r="80" spans="1:52" ht="63.75" x14ac:dyDescent="0.2">
      <c r="A80" s="35">
        <v>5</v>
      </c>
      <c r="B80" s="35" t="s">
        <v>61</v>
      </c>
      <c r="C80" s="19" t="s">
        <v>60</v>
      </c>
      <c r="D80" s="35" t="s">
        <v>254</v>
      </c>
      <c r="E80" s="36" t="s">
        <v>63</v>
      </c>
      <c r="F80" s="36" t="s">
        <v>202</v>
      </c>
      <c r="G80" s="36">
        <v>55</v>
      </c>
      <c r="H80" s="37" t="s">
        <v>443</v>
      </c>
      <c r="I80" s="37" t="s">
        <v>439</v>
      </c>
      <c r="J80" s="47" t="s">
        <v>45</v>
      </c>
      <c r="K80" s="47" t="s">
        <v>247</v>
      </c>
      <c r="L80" s="47" t="s">
        <v>440</v>
      </c>
      <c r="M80" s="47">
        <v>12</v>
      </c>
      <c r="N80" s="47" t="s">
        <v>207</v>
      </c>
      <c r="O80" s="36" t="s">
        <v>441</v>
      </c>
      <c r="P80" s="36">
        <v>4</v>
      </c>
      <c r="Q80" s="36">
        <v>4</v>
      </c>
      <c r="R80" s="36">
        <v>4</v>
      </c>
      <c r="S80" s="36">
        <v>12</v>
      </c>
      <c r="T80" s="36" t="s">
        <v>76</v>
      </c>
      <c r="U80" s="36" t="s">
        <v>247</v>
      </c>
      <c r="V80" s="36" t="s">
        <v>442</v>
      </c>
      <c r="W80" s="36" t="s">
        <v>246</v>
      </c>
      <c r="X80" s="36" t="s">
        <v>50</v>
      </c>
      <c r="Y80" s="36" t="s">
        <v>248</v>
      </c>
    </row>
    <row r="81" spans="1:52" ht="89.25" x14ac:dyDescent="0.2">
      <c r="A81" s="35">
        <v>6</v>
      </c>
      <c r="B81" s="35" t="s">
        <v>62</v>
      </c>
      <c r="C81" s="19" t="s">
        <v>43</v>
      </c>
      <c r="D81" s="19" t="s">
        <v>261</v>
      </c>
      <c r="E81" s="39" t="s">
        <v>63</v>
      </c>
      <c r="F81" s="39" t="s">
        <v>258</v>
      </c>
      <c r="G81" s="39">
        <v>61</v>
      </c>
      <c r="H81" s="39" t="s">
        <v>259</v>
      </c>
      <c r="I81" s="39" t="s">
        <v>609</v>
      </c>
      <c r="J81" s="39" t="s">
        <v>45</v>
      </c>
      <c r="K81" s="39" t="s">
        <v>610</v>
      </c>
      <c r="L81" s="39" t="s">
        <v>611</v>
      </c>
      <c r="M81" s="39">
        <v>1</v>
      </c>
      <c r="N81" s="39" t="s">
        <v>51</v>
      </c>
      <c r="O81" s="39" t="s">
        <v>260</v>
      </c>
      <c r="P81" s="98">
        <v>1</v>
      </c>
      <c r="Q81" s="98">
        <v>1</v>
      </c>
      <c r="R81" s="98">
        <v>1</v>
      </c>
      <c r="S81" s="98">
        <v>1</v>
      </c>
      <c r="T81" s="39" t="s">
        <v>54</v>
      </c>
      <c r="U81" s="39" t="s">
        <v>603</v>
      </c>
      <c r="V81" s="39" t="s">
        <v>484</v>
      </c>
      <c r="W81" s="19" t="s">
        <v>70</v>
      </c>
      <c r="X81" s="39" t="s">
        <v>608</v>
      </c>
      <c r="Y81" s="39" t="s">
        <v>612</v>
      </c>
    </row>
    <row r="82" spans="1:52" ht="89.25" x14ac:dyDescent="0.2">
      <c r="A82" s="35">
        <v>6</v>
      </c>
      <c r="B82" s="35" t="s">
        <v>62</v>
      </c>
      <c r="C82" s="19" t="s">
        <v>43</v>
      </c>
      <c r="D82" s="19" t="s">
        <v>261</v>
      </c>
      <c r="E82" s="39" t="s">
        <v>63</v>
      </c>
      <c r="F82" s="39" t="s">
        <v>258</v>
      </c>
      <c r="G82" s="39">
        <v>61</v>
      </c>
      <c r="H82" s="39" t="s">
        <v>259</v>
      </c>
      <c r="I82" s="39" t="s">
        <v>613</v>
      </c>
      <c r="J82" s="39" t="s">
        <v>45</v>
      </c>
      <c r="K82" s="39" t="s">
        <v>614</v>
      </c>
      <c r="L82" s="39" t="s">
        <v>599</v>
      </c>
      <c r="M82" s="100"/>
      <c r="N82" s="39" t="s">
        <v>55</v>
      </c>
      <c r="O82" s="39" t="s">
        <v>615</v>
      </c>
      <c r="P82" s="56">
        <v>1</v>
      </c>
      <c r="Q82" s="56"/>
      <c r="R82" s="56">
        <v>1</v>
      </c>
      <c r="S82" s="56">
        <v>2</v>
      </c>
      <c r="T82" s="39" t="s">
        <v>54</v>
      </c>
      <c r="U82" s="39" t="s">
        <v>604</v>
      </c>
      <c r="V82" s="39" t="s">
        <v>472</v>
      </c>
      <c r="W82" s="19" t="s">
        <v>70</v>
      </c>
      <c r="X82" s="39" t="s">
        <v>50</v>
      </c>
      <c r="Y82" s="39" t="s">
        <v>612</v>
      </c>
    </row>
    <row r="83" spans="1:52" ht="89.25" x14ac:dyDescent="0.2">
      <c r="A83" s="35">
        <v>6</v>
      </c>
      <c r="B83" s="35" t="s">
        <v>62</v>
      </c>
      <c r="C83" s="19" t="s">
        <v>59</v>
      </c>
      <c r="D83" s="19" t="s">
        <v>261</v>
      </c>
      <c r="E83" s="39" t="s">
        <v>63</v>
      </c>
      <c r="F83" s="39" t="s">
        <v>258</v>
      </c>
      <c r="G83" s="39">
        <v>61</v>
      </c>
      <c r="H83" s="39" t="s">
        <v>597</v>
      </c>
      <c r="I83" s="39" t="s">
        <v>616</v>
      </c>
      <c r="J83" s="39" t="s">
        <v>45</v>
      </c>
      <c r="K83" s="39" t="s">
        <v>600</v>
      </c>
      <c r="L83" s="39" t="s">
        <v>618</v>
      </c>
      <c r="M83" s="99">
        <v>1</v>
      </c>
      <c r="N83" s="39" t="s">
        <v>55</v>
      </c>
      <c r="O83" s="39" t="s">
        <v>617</v>
      </c>
      <c r="P83" s="56"/>
      <c r="Q83" s="56">
        <v>1</v>
      </c>
      <c r="R83" s="56"/>
      <c r="S83" s="56">
        <v>1</v>
      </c>
      <c r="T83" s="39" t="s">
        <v>54</v>
      </c>
      <c r="U83" s="39" t="s">
        <v>605</v>
      </c>
      <c r="V83" s="39" t="s">
        <v>605</v>
      </c>
      <c r="W83" s="19" t="s">
        <v>70</v>
      </c>
      <c r="X83" s="39" t="s">
        <v>50</v>
      </c>
      <c r="Y83" s="39" t="s">
        <v>363</v>
      </c>
    </row>
    <row r="84" spans="1:52" ht="89.25" x14ac:dyDescent="0.2">
      <c r="A84" s="35">
        <v>6</v>
      </c>
      <c r="B84" s="35" t="s">
        <v>62</v>
      </c>
      <c r="C84" s="19" t="s">
        <v>59</v>
      </c>
      <c r="D84" s="19" t="s">
        <v>261</v>
      </c>
      <c r="E84" s="39" t="s">
        <v>63</v>
      </c>
      <c r="F84" s="39" t="s">
        <v>258</v>
      </c>
      <c r="G84" s="39">
        <v>61</v>
      </c>
      <c r="H84" s="39" t="s">
        <v>597</v>
      </c>
      <c r="I84" s="39" t="s">
        <v>619</v>
      </c>
      <c r="J84" s="39" t="s">
        <v>45</v>
      </c>
      <c r="K84" s="39" t="s">
        <v>601</v>
      </c>
      <c r="L84" s="39" t="s">
        <v>501</v>
      </c>
      <c r="M84" s="99">
        <v>1</v>
      </c>
      <c r="N84" s="39" t="s">
        <v>55</v>
      </c>
      <c r="O84" s="39" t="s">
        <v>620</v>
      </c>
      <c r="P84" s="56"/>
      <c r="Q84" s="56"/>
      <c r="R84" s="56">
        <v>1</v>
      </c>
      <c r="S84" s="56">
        <v>1</v>
      </c>
      <c r="T84" s="39" t="s">
        <v>54</v>
      </c>
      <c r="U84" s="39" t="s">
        <v>606</v>
      </c>
      <c r="V84" s="39" t="s">
        <v>605</v>
      </c>
      <c r="W84" s="19" t="s">
        <v>70</v>
      </c>
      <c r="X84" s="39" t="s">
        <v>50</v>
      </c>
      <c r="Y84" s="39" t="s">
        <v>363</v>
      </c>
    </row>
    <row r="85" spans="1:52" ht="89.25" x14ac:dyDescent="0.2">
      <c r="A85" s="35">
        <v>6</v>
      </c>
      <c r="B85" s="35" t="s">
        <v>62</v>
      </c>
      <c r="C85" s="19" t="s">
        <v>43</v>
      </c>
      <c r="D85" s="19" t="s">
        <v>261</v>
      </c>
      <c r="E85" s="39" t="s">
        <v>63</v>
      </c>
      <c r="F85" s="39" t="s">
        <v>258</v>
      </c>
      <c r="G85" s="39">
        <v>61</v>
      </c>
      <c r="H85" s="39" t="s">
        <v>598</v>
      </c>
      <c r="I85" s="39" t="s">
        <v>621</v>
      </c>
      <c r="J85" s="39" t="s">
        <v>45</v>
      </c>
      <c r="K85" s="39" t="s">
        <v>623</v>
      </c>
      <c r="L85" s="39" t="s">
        <v>622</v>
      </c>
      <c r="M85" s="100"/>
      <c r="N85" s="39" t="s">
        <v>55</v>
      </c>
      <c r="O85" s="39" t="s">
        <v>371</v>
      </c>
      <c r="P85" s="56">
        <v>1</v>
      </c>
      <c r="Q85" s="56"/>
      <c r="R85" s="56">
        <v>1</v>
      </c>
      <c r="S85" s="56">
        <v>2</v>
      </c>
      <c r="T85" s="39" t="s">
        <v>54</v>
      </c>
      <c r="U85" s="39" t="s">
        <v>604</v>
      </c>
      <c r="V85" s="39" t="s">
        <v>485</v>
      </c>
      <c r="W85" s="19" t="s">
        <v>70</v>
      </c>
      <c r="X85" s="39" t="s">
        <v>50</v>
      </c>
      <c r="Y85" s="39" t="s">
        <v>363</v>
      </c>
    </row>
    <row r="86" spans="1:52" ht="89.25" x14ac:dyDescent="0.2">
      <c r="A86" s="35">
        <v>6</v>
      </c>
      <c r="B86" s="35" t="s">
        <v>62</v>
      </c>
      <c r="C86" s="19" t="s">
        <v>59</v>
      </c>
      <c r="D86" s="19" t="s">
        <v>261</v>
      </c>
      <c r="E86" s="39" t="s">
        <v>63</v>
      </c>
      <c r="F86" s="39" t="s">
        <v>258</v>
      </c>
      <c r="G86" s="39">
        <v>61</v>
      </c>
      <c r="H86" s="39" t="s">
        <v>598</v>
      </c>
      <c r="I86" s="39" t="s">
        <v>624</v>
      </c>
      <c r="J86" s="39" t="s">
        <v>45</v>
      </c>
      <c r="K86" s="39" t="s">
        <v>602</v>
      </c>
      <c r="L86" s="39" t="s">
        <v>625</v>
      </c>
      <c r="M86" s="100"/>
      <c r="N86" s="39" t="s">
        <v>55</v>
      </c>
      <c r="O86" s="39" t="s">
        <v>626</v>
      </c>
      <c r="P86" s="56"/>
      <c r="Q86" s="56"/>
      <c r="R86" s="56">
        <v>1</v>
      </c>
      <c r="S86" s="56">
        <v>1</v>
      </c>
      <c r="T86" s="39" t="s">
        <v>54</v>
      </c>
      <c r="U86" s="39" t="s">
        <v>607</v>
      </c>
      <c r="V86" s="39" t="s">
        <v>627</v>
      </c>
      <c r="W86" s="19" t="s">
        <v>70</v>
      </c>
      <c r="X86" s="39" t="s">
        <v>50</v>
      </c>
      <c r="Y86" s="39" t="s">
        <v>363</v>
      </c>
    </row>
    <row r="87" spans="1:52" ht="89.25" x14ac:dyDescent="0.2">
      <c r="A87" s="35">
        <v>1</v>
      </c>
      <c r="B87" s="35" t="s">
        <v>44</v>
      </c>
      <c r="C87" s="19" t="s">
        <v>43</v>
      </c>
      <c r="D87" s="35" t="s">
        <v>2</v>
      </c>
      <c r="E87" s="35" t="s">
        <v>63</v>
      </c>
      <c r="F87" s="35" t="s">
        <v>64</v>
      </c>
      <c r="G87" s="35">
        <v>62</v>
      </c>
      <c r="H87" s="35" t="s">
        <v>65</v>
      </c>
      <c r="I87" s="19" t="s">
        <v>66</v>
      </c>
      <c r="J87" s="19" t="s">
        <v>45</v>
      </c>
      <c r="K87" s="19" t="s">
        <v>67</v>
      </c>
      <c r="L87" s="19" t="s">
        <v>68</v>
      </c>
      <c r="M87" s="35">
        <v>0</v>
      </c>
      <c r="N87" s="19" t="s">
        <v>55</v>
      </c>
      <c r="O87" s="19" t="s">
        <v>67</v>
      </c>
      <c r="P87" s="19"/>
      <c r="Q87" s="19">
        <v>1</v>
      </c>
      <c r="R87" s="19"/>
      <c r="S87" s="19">
        <v>1</v>
      </c>
      <c r="T87" s="19" t="s">
        <v>54</v>
      </c>
      <c r="U87" s="19" t="s">
        <v>138</v>
      </c>
      <c r="V87" s="19" t="s">
        <v>69</v>
      </c>
      <c r="W87" s="19" t="s">
        <v>70</v>
      </c>
      <c r="X87" s="19" t="s">
        <v>71</v>
      </c>
      <c r="Y87" s="19" t="s">
        <v>72</v>
      </c>
      <c r="Z87" s="50"/>
      <c r="AA87" s="51"/>
      <c r="AB87" s="50"/>
      <c r="AC87" s="51"/>
      <c r="AD87" s="51"/>
      <c r="AE87" s="50"/>
      <c r="AF87" s="51"/>
      <c r="AG87" s="50"/>
      <c r="AH87" s="51"/>
      <c r="AI87" s="51"/>
      <c r="AJ87" s="50"/>
      <c r="AK87" s="51"/>
      <c r="AL87" s="50"/>
      <c r="AM87" s="51"/>
      <c r="AN87" s="51"/>
      <c r="AO87" s="50"/>
      <c r="AP87" s="51"/>
      <c r="AQ87" s="50"/>
      <c r="AR87" s="51"/>
      <c r="AS87" s="51"/>
      <c r="AT87" s="51"/>
      <c r="AU87" s="50"/>
      <c r="AV87" s="51"/>
      <c r="AW87" s="50"/>
      <c r="AX87" s="51"/>
      <c r="AY87" s="51"/>
      <c r="AZ87" s="52" t="s">
        <v>136</v>
      </c>
    </row>
    <row r="88" spans="1:52" ht="89.25" x14ac:dyDescent="0.2">
      <c r="A88" s="35">
        <v>1</v>
      </c>
      <c r="B88" s="35" t="s">
        <v>44</v>
      </c>
      <c r="C88" s="19" t="s">
        <v>60</v>
      </c>
      <c r="D88" s="35" t="s">
        <v>2</v>
      </c>
      <c r="E88" s="35" t="s">
        <v>63</v>
      </c>
      <c r="F88" s="35" t="s">
        <v>64</v>
      </c>
      <c r="G88" s="35">
        <v>62</v>
      </c>
      <c r="H88" s="35" t="s">
        <v>65</v>
      </c>
      <c r="I88" s="19" t="s">
        <v>73</v>
      </c>
      <c r="J88" s="19" t="s">
        <v>49</v>
      </c>
      <c r="K88" s="19" t="s">
        <v>74</v>
      </c>
      <c r="L88" s="19" t="s">
        <v>452</v>
      </c>
      <c r="M88" s="35">
        <v>0</v>
      </c>
      <c r="N88" s="19" t="s">
        <v>75</v>
      </c>
      <c r="O88" s="19" t="s">
        <v>74</v>
      </c>
      <c r="P88" s="35">
        <v>1</v>
      </c>
      <c r="Q88" s="35">
        <v>1</v>
      </c>
      <c r="R88" s="35">
        <v>1</v>
      </c>
      <c r="S88" s="19">
        <v>3</v>
      </c>
      <c r="T88" s="19" t="s">
        <v>76</v>
      </c>
      <c r="U88" s="19" t="s">
        <v>158</v>
      </c>
      <c r="V88" s="19" t="s">
        <v>454</v>
      </c>
      <c r="W88" s="19" t="s">
        <v>70</v>
      </c>
      <c r="X88" s="19" t="s">
        <v>71</v>
      </c>
      <c r="Y88" s="19" t="s">
        <v>77</v>
      </c>
      <c r="Z88" s="50"/>
      <c r="AA88" s="51"/>
      <c r="AB88" s="50"/>
      <c r="AC88" s="51"/>
      <c r="AD88" s="51"/>
      <c r="AE88" s="50"/>
      <c r="AF88" s="51"/>
      <c r="AG88" s="50"/>
      <c r="AH88" s="51"/>
      <c r="AI88" s="51"/>
      <c r="AJ88" s="50"/>
      <c r="AK88" s="51"/>
      <c r="AL88" s="50"/>
      <c r="AM88" s="51"/>
      <c r="AN88" s="51"/>
      <c r="AO88" s="50"/>
      <c r="AP88" s="51"/>
      <c r="AQ88" s="50"/>
      <c r="AR88" s="51"/>
      <c r="AS88" s="51"/>
      <c r="AT88" s="51"/>
      <c r="AU88" s="50"/>
      <c r="AV88" s="51"/>
      <c r="AW88" s="50"/>
      <c r="AX88" s="51"/>
      <c r="AY88" s="51"/>
      <c r="AZ88" s="51"/>
    </row>
    <row r="89" spans="1:52" ht="89.25" x14ac:dyDescent="0.2">
      <c r="A89" s="35">
        <v>1</v>
      </c>
      <c r="B89" s="35" t="s">
        <v>44</v>
      </c>
      <c r="C89" s="19" t="s">
        <v>60</v>
      </c>
      <c r="D89" s="35" t="s">
        <v>2</v>
      </c>
      <c r="E89" s="35" t="s">
        <v>63</v>
      </c>
      <c r="F89" s="35" t="s">
        <v>64</v>
      </c>
      <c r="G89" s="35">
        <v>62</v>
      </c>
      <c r="H89" s="35" t="s">
        <v>65</v>
      </c>
      <c r="I89" s="19" t="s">
        <v>78</v>
      </c>
      <c r="J89" s="19" t="s">
        <v>45</v>
      </c>
      <c r="K89" s="19" t="s">
        <v>79</v>
      </c>
      <c r="L89" s="19" t="s">
        <v>80</v>
      </c>
      <c r="M89" s="19">
        <v>0</v>
      </c>
      <c r="N89" s="19" t="s">
        <v>55</v>
      </c>
      <c r="O89" s="19" t="s">
        <v>81</v>
      </c>
      <c r="P89" s="35">
        <v>1</v>
      </c>
      <c r="Q89" s="35"/>
      <c r="R89" s="35"/>
      <c r="S89" s="19">
        <v>1</v>
      </c>
      <c r="T89" s="19" t="s">
        <v>54</v>
      </c>
      <c r="U89" s="19" t="s">
        <v>82</v>
      </c>
      <c r="V89" s="19" t="s">
        <v>83</v>
      </c>
      <c r="W89" s="19" t="s">
        <v>70</v>
      </c>
      <c r="X89" s="19" t="s">
        <v>71</v>
      </c>
      <c r="Y89" s="19" t="s">
        <v>84</v>
      </c>
      <c r="Z89" s="50"/>
      <c r="AA89" s="51"/>
      <c r="AB89" s="50"/>
      <c r="AC89" s="51"/>
      <c r="AD89" s="51"/>
      <c r="AE89" s="50"/>
      <c r="AF89" s="51"/>
      <c r="AG89" s="50"/>
      <c r="AH89" s="51"/>
      <c r="AI89" s="51"/>
      <c r="AJ89" s="50"/>
      <c r="AK89" s="51"/>
      <c r="AL89" s="50"/>
      <c r="AM89" s="51"/>
      <c r="AN89" s="51"/>
      <c r="AO89" s="50"/>
      <c r="AP89" s="51"/>
      <c r="AQ89" s="50"/>
      <c r="AR89" s="51"/>
      <c r="AS89" s="51"/>
      <c r="AT89" s="51"/>
      <c r="AU89" s="50"/>
      <c r="AV89" s="51"/>
      <c r="AW89" s="50"/>
      <c r="AX89" s="51"/>
      <c r="AY89" s="51"/>
      <c r="AZ89" s="51"/>
    </row>
    <row r="90" spans="1:52" ht="89.25" x14ac:dyDescent="0.2">
      <c r="A90" s="35">
        <v>1</v>
      </c>
      <c r="B90" s="35" t="s">
        <v>44</v>
      </c>
      <c r="C90" s="19" t="s">
        <v>60</v>
      </c>
      <c r="D90" s="35" t="s">
        <v>2</v>
      </c>
      <c r="E90" s="35" t="s">
        <v>63</v>
      </c>
      <c r="F90" s="35" t="s">
        <v>64</v>
      </c>
      <c r="G90" s="35">
        <v>62</v>
      </c>
      <c r="H90" s="35" t="s">
        <v>65</v>
      </c>
      <c r="I90" s="19" t="s">
        <v>85</v>
      </c>
      <c r="J90" s="19" t="s">
        <v>45</v>
      </c>
      <c r="K90" s="19" t="s">
        <v>455</v>
      </c>
      <c r="L90" s="19" t="s">
        <v>86</v>
      </c>
      <c r="M90" s="35">
        <v>0</v>
      </c>
      <c r="N90" s="19" t="s">
        <v>55</v>
      </c>
      <c r="O90" s="19" t="s">
        <v>87</v>
      </c>
      <c r="P90" s="35">
        <v>1</v>
      </c>
      <c r="Q90" s="35"/>
      <c r="R90" s="35"/>
      <c r="S90" s="19">
        <v>1</v>
      </c>
      <c r="T90" s="19" t="s">
        <v>54</v>
      </c>
      <c r="U90" s="19" t="s">
        <v>456</v>
      </c>
      <c r="V90" s="19" t="s">
        <v>69</v>
      </c>
      <c r="W90" s="19" t="s">
        <v>70</v>
      </c>
      <c r="X90" s="19" t="s">
        <v>71</v>
      </c>
      <c r="Y90" s="19" t="s">
        <v>88</v>
      </c>
      <c r="Z90" s="50"/>
      <c r="AA90" s="51"/>
      <c r="AB90" s="50"/>
      <c r="AC90" s="51"/>
      <c r="AD90" s="51"/>
      <c r="AE90" s="50"/>
      <c r="AF90" s="51"/>
      <c r="AG90" s="50"/>
      <c r="AH90" s="51"/>
      <c r="AI90" s="51"/>
      <c r="AJ90" s="50"/>
      <c r="AK90" s="51"/>
      <c r="AL90" s="50"/>
      <c r="AM90" s="51"/>
      <c r="AN90" s="51"/>
      <c r="AO90" s="50"/>
      <c r="AP90" s="51"/>
      <c r="AQ90" s="50"/>
      <c r="AR90" s="51"/>
      <c r="AS90" s="51"/>
      <c r="AT90" s="51"/>
      <c r="AU90" s="50"/>
      <c r="AV90" s="51"/>
      <c r="AW90" s="50"/>
      <c r="AX90" s="51"/>
      <c r="AY90" s="51"/>
      <c r="AZ90" s="51"/>
    </row>
    <row r="91" spans="1:52" ht="89.25" x14ac:dyDescent="0.2">
      <c r="A91" s="35">
        <v>1</v>
      </c>
      <c r="B91" s="35" t="s">
        <v>44</v>
      </c>
      <c r="C91" s="19" t="s">
        <v>60</v>
      </c>
      <c r="D91" s="35" t="s">
        <v>2</v>
      </c>
      <c r="E91" s="35" t="s">
        <v>63</v>
      </c>
      <c r="F91" s="35" t="s">
        <v>64</v>
      </c>
      <c r="G91" s="35">
        <v>62</v>
      </c>
      <c r="H91" s="35" t="s">
        <v>65</v>
      </c>
      <c r="I91" s="19" t="s">
        <v>89</v>
      </c>
      <c r="J91" s="19" t="s">
        <v>45</v>
      </c>
      <c r="K91" s="19" t="s">
        <v>90</v>
      </c>
      <c r="L91" s="19" t="s">
        <v>91</v>
      </c>
      <c r="M91" s="35">
        <v>0</v>
      </c>
      <c r="N91" s="19" t="s">
        <v>55</v>
      </c>
      <c r="O91" s="19" t="s">
        <v>92</v>
      </c>
      <c r="P91" s="35"/>
      <c r="Q91" s="35">
        <v>1</v>
      </c>
      <c r="R91" s="35"/>
      <c r="S91" s="19">
        <v>1</v>
      </c>
      <c r="T91" s="19" t="s">
        <v>54</v>
      </c>
      <c r="U91" s="19" t="s">
        <v>93</v>
      </c>
      <c r="V91" s="19" t="s">
        <v>69</v>
      </c>
      <c r="W91" s="19" t="s">
        <v>70</v>
      </c>
      <c r="X91" s="19" t="s">
        <v>71</v>
      </c>
      <c r="Y91" s="19" t="s">
        <v>88</v>
      </c>
      <c r="Z91" s="50"/>
      <c r="AA91" s="51"/>
      <c r="AB91" s="50"/>
      <c r="AC91" s="51"/>
      <c r="AD91" s="51"/>
      <c r="AE91" s="50"/>
      <c r="AF91" s="51"/>
      <c r="AG91" s="50"/>
      <c r="AH91" s="51"/>
      <c r="AI91" s="51"/>
      <c r="AJ91" s="50"/>
      <c r="AK91" s="51"/>
      <c r="AL91" s="50"/>
      <c r="AM91" s="51"/>
      <c r="AN91" s="51"/>
      <c r="AO91" s="50"/>
      <c r="AP91" s="51"/>
      <c r="AQ91" s="50"/>
      <c r="AR91" s="51"/>
      <c r="AS91" s="51"/>
      <c r="AT91" s="51"/>
      <c r="AU91" s="50"/>
      <c r="AV91" s="51"/>
      <c r="AW91" s="50"/>
      <c r="AX91" s="51"/>
      <c r="AY91" s="51"/>
      <c r="AZ91" s="51"/>
    </row>
    <row r="92" spans="1:52" ht="89.25" x14ac:dyDescent="0.2">
      <c r="A92" s="35">
        <v>1</v>
      </c>
      <c r="B92" s="35" t="s">
        <v>44</v>
      </c>
      <c r="C92" s="19" t="s">
        <v>60</v>
      </c>
      <c r="D92" s="35" t="s">
        <v>2</v>
      </c>
      <c r="E92" s="35" t="s">
        <v>63</v>
      </c>
      <c r="F92" s="35" t="s">
        <v>64</v>
      </c>
      <c r="G92" s="35">
        <v>62</v>
      </c>
      <c r="H92" s="35" t="s">
        <v>65</v>
      </c>
      <c r="I92" s="19" t="s">
        <v>94</v>
      </c>
      <c r="J92" s="19" t="s">
        <v>45</v>
      </c>
      <c r="K92" s="19" t="s">
        <v>95</v>
      </c>
      <c r="L92" s="19" t="s">
        <v>96</v>
      </c>
      <c r="M92" s="35">
        <v>0</v>
      </c>
      <c r="N92" s="19" t="s">
        <v>55</v>
      </c>
      <c r="O92" s="19" t="s">
        <v>97</v>
      </c>
      <c r="P92" s="35">
        <v>1</v>
      </c>
      <c r="Q92" s="35"/>
      <c r="R92" s="35"/>
      <c r="S92" s="19">
        <v>1</v>
      </c>
      <c r="T92" s="19" t="s">
        <v>54</v>
      </c>
      <c r="U92" s="19" t="s">
        <v>98</v>
      </c>
      <c r="V92" s="19" t="s">
        <v>69</v>
      </c>
      <c r="W92" s="19" t="s">
        <v>70</v>
      </c>
      <c r="X92" s="19" t="s">
        <v>99</v>
      </c>
      <c r="Y92" s="19" t="s">
        <v>100</v>
      </c>
    </row>
    <row r="93" spans="1:52" ht="89.25" x14ac:dyDescent="0.2">
      <c r="A93" s="35">
        <v>1</v>
      </c>
      <c r="B93" s="35" t="s">
        <v>44</v>
      </c>
      <c r="C93" s="19" t="s">
        <v>60</v>
      </c>
      <c r="D93" s="35" t="s">
        <v>2</v>
      </c>
      <c r="E93" s="35" t="s">
        <v>63</v>
      </c>
      <c r="F93" s="35" t="s">
        <v>64</v>
      </c>
      <c r="G93" s="35">
        <v>62</v>
      </c>
      <c r="H93" s="35" t="s">
        <v>65</v>
      </c>
      <c r="I93" s="19" t="s">
        <v>101</v>
      </c>
      <c r="J93" s="19" t="s">
        <v>45</v>
      </c>
      <c r="K93" s="19" t="s">
        <v>457</v>
      </c>
      <c r="L93" s="19" t="s">
        <v>102</v>
      </c>
      <c r="M93" s="35">
        <v>0</v>
      </c>
      <c r="N93" s="19" t="s">
        <v>55</v>
      </c>
      <c r="O93" s="19" t="s">
        <v>103</v>
      </c>
      <c r="P93" s="35"/>
      <c r="Q93" s="35">
        <v>1</v>
      </c>
      <c r="R93" s="35"/>
      <c r="S93" s="19">
        <v>1</v>
      </c>
      <c r="T93" s="19" t="s">
        <v>54</v>
      </c>
      <c r="U93" s="19" t="s">
        <v>104</v>
      </c>
      <c r="V93" s="19" t="s">
        <v>69</v>
      </c>
      <c r="W93" s="19" t="s">
        <v>70</v>
      </c>
      <c r="X93" s="19" t="s">
        <v>99</v>
      </c>
      <c r="Y93" s="19" t="s">
        <v>105</v>
      </c>
    </row>
    <row r="94" spans="1:52" ht="89.25" x14ac:dyDescent="0.2">
      <c r="A94" s="35">
        <v>1</v>
      </c>
      <c r="B94" s="35" t="s">
        <v>44</v>
      </c>
      <c r="C94" s="19" t="s">
        <v>60</v>
      </c>
      <c r="D94" s="35" t="s">
        <v>2</v>
      </c>
      <c r="E94" s="35" t="s">
        <v>63</v>
      </c>
      <c r="F94" s="35" t="s">
        <v>64</v>
      </c>
      <c r="G94" s="35">
        <v>62</v>
      </c>
      <c r="H94" s="35" t="s">
        <v>65</v>
      </c>
      <c r="I94" s="19" t="s">
        <v>106</v>
      </c>
      <c r="J94" s="19" t="s">
        <v>45</v>
      </c>
      <c r="K94" s="19" t="s">
        <v>107</v>
      </c>
      <c r="L94" s="19" t="s">
        <v>458</v>
      </c>
      <c r="M94" s="35">
        <v>0</v>
      </c>
      <c r="N94" s="19" t="s">
        <v>108</v>
      </c>
      <c r="O94" s="19" t="s">
        <v>459</v>
      </c>
      <c r="P94" s="44">
        <v>0.1</v>
      </c>
      <c r="Q94" s="44">
        <v>0.4</v>
      </c>
      <c r="R94" s="44">
        <v>0.8</v>
      </c>
      <c r="S94" s="45">
        <v>0.8</v>
      </c>
      <c r="T94" s="19" t="s">
        <v>54</v>
      </c>
      <c r="U94" s="19" t="s">
        <v>109</v>
      </c>
      <c r="V94" s="19" t="s">
        <v>69</v>
      </c>
      <c r="W94" s="19" t="s">
        <v>70</v>
      </c>
      <c r="X94" s="19" t="s">
        <v>99</v>
      </c>
      <c r="Y94" s="19" t="s">
        <v>109</v>
      </c>
    </row>
    <row r="95" spans="1:52" ht="89.25" x14ac:dyDescent="0.2">
      <c r="A95" s="35">
        <v>1</v>
      </c>
      <c r="B95" s="35" t="s">
        <v>44</v>
      </c>
      <c r="C95" s="19" t="s">
        <v>60</v>
      </c>
      <c r="D95" s="35" t="s">
        <v>2</v>
      </c>
      <c r="E95" s="35" t="s">
        <v>63</v>
      </c>
      <c r="F95" s="35" t="s">
        <v>64</v>
      </c>
      <c r="G95" s="35">
        <v>62</v>
      </c>
      <c r="H95" s="35" t="s">
        <v>65</v>
      </c>
      <c r="I95" s="19" t="s">
        <v>111</v>
      </c>
      <c r="J95" s="19" t="s">
        <v>45</v>
      </c>
      <c r="K95" s="19" t="s">
        <v>112</v>
      </c>
      <c r="L95" s="19" t="s">
        <v>113</v>
      </c>
      <c r="M95" s="35">
        <v>0</v>
      </c>
      <c r="N95" s="19" t="s">
        <v>108</v>
      </c>
      <c r="O95" s="19" t="s">
        <v>114</v>
      </c>
      <c r="P95" s="44">
        <v>0.1</v>
      </c>
      <c r="Q95" s="44">
        <v>0.3</v>
      </c>
      <c r="R95" s="44">
        <v>0.5</v>
      </c>
      <c r="S95" s="45">
        <v>0.5</v>
      </c>
      <c r="T95" s="19" t="s">
        <v>54</v>
      </c>
      <c r="U95" s="19" t="s">
        <v>109</v>
      </c>
      <c r="V95" s="19" t="s">
        <v>69</v>
      </c>
      <c r="W95" s="19" t="s">
        <v>70</v>
      </c>
      <c r="X95" s="19" t="s">
        <v>99</v>
      </c>
      <c r="Y95" s="19" t="s">
        <v>109</v>
      </c>
    </row>
    <row r="96" spans="1:52" ht="89.25" x14ac:dyDescent="0.2">
      <c r="A96" s="35">
        <v>1</v>
      </c>
      <c r="B96" s="35" t="s">
        <v>44</v>
      </c>
      <c r="C96" s="19" t="s">
        <v>60</v>
      </c>
      <c r="D96" s="35" t="s">
        <v>2</v>
      </c>
      <c r="E96" s="35" t="s">
        <v>63</v>
      </c>
      <c r="F96" s="35" t="s">
        <v>64</v>
      </c>
      <c r="G96" s="35">
        <v>62</v>
      </c>
      <c r="H96" s="35" t="s">
        <v>65</v>
      </c>
      <c r="I96" s="19" t="s">
        <v>115</v>
      </c>
      <c r="J96" s="19" t="s">
        <v>45</v>
      </c>
      <c r="K96" s="19" t="s">
        <v>116</v>
      </c>
      <c r="L96" s="19" t="s">
        <v>460</v>
      </c>
      <c r="M96" s="35" t="s">
        <v>117</v>
      </c>
      <c r="N96" s="19" t="s">
        <v>75</v>
      </c>
      <c r="O96" s="19" t="s">
        <v>116</v>
      </c>
      <c r="P96" s="44">
        <v>1</v>
      </c>
      <c r="Q96" s="44">
        <v>1</v>
      </c>
      <c r="R96" s="44">
        <v>1</v>
      </c>
      <c r="S96" s="44">
        <v>1</v>
      </c>
      <c r="T96" s="19" t="s">
        <v>54</v>
      </c>
      <c r="U96" s="19" t="s">
        <v>118</v>
      </c>
      <c r="V96" s="19"/>
      <c r="W96" s="19" t="s">
        <v>70</v>
      </c>
      <c r="X96" s="19" t="s">
        <v>99</v>
      </c>
      <c r="Y96" s="19" t="s">
        <v>461</v>
      </c>
    </row>
    <row r="97" spans="1:25" ht="89.25" x14ac:dyDescent="0.2">
      <c r="A97" s="35">
        <v>1</v>
      </c>
      <c r="B97" s="35" t="s">
        <v>44</v>
      </c>
      <c r="C97" s="19" t="s">
        <v>60</v>
      </c>
      <c r="D97" s="35" t="s">
        <v>2</v>
      </c>
      <c r="E97" s="35" t="s">
        <v>63</v>
      </c>
      <c r="F97" s="35" t="s">
        <v>64</v>
      </c>
      <c r="G97" s="35">
        <v>62</v>
      </c>
      <c r="H97" s="35" t="s">
        <v>65</v>
      </c>
      <c r="I97" s="19" t="s">
        <v>628</v>
      </c>
      <c r="J97" s="19" t="s">
        <v>45</v>
      </c>
      <c r="K97" s="19" t="s">
        <v>119</v>
      </c>
      <c r="L97" s="19" t="s">
        <v>462</v>
      </c>
      <c r="M97" s="35">
        <v>0</v>
      </c>
      <c r="N97" s="19" t="s">
        <v>55</v>
      </c>
      <c r="O97" s="19" t="s">
        <v>120</v>
      </c>
      <c r="P97" s="35"/>
      <c r="Q97" s="35">
        <v>1</v>
      </c>
      <c r="R97" s="35"/>
      <c r="S97" s="19">
        <v>1</v>
      </c>
      <c r="T97" s="19" t="s">
        <v>54</v>
      </c>
      <c r="U97" s="19" t="s">
        <v>158</v>
      </c>
      <c r="V97" s="19" t="s">
        <v>121</v>
      </c>
      <c r="W97" s="19" t="s">
        <v>122</v>
      </c>
      <c r="X97" s="35" t="s">
        <v>50</v>
      </c>
      <c r="Y97" s="19" t="s">
        <v>123</v>
      </c>
    </row>
    <row r="98" spans="1:25" ht="102" x14ac:dyDescent="0.2">
      <c r="A98" s="35">
        <v>6</v>
      </c>
      <c r="B98" s="35" t="s">
        <v>62</v>
      </c>
      <c r="C98" s="19" t="s">
        <v>60</v>
      </c>
      <c r="D98" s="35" t="s">
        <v>301</v>
      </c>
      <c r="E98" s="35" t="s">
        <v>63</v>
      </c>
      <c r="F98" s="54" t="s">
        <v>64</v>
      </c>
      <c r="G98" s="54">
        <v>63</v>
      </c>
      <c r="H98" s="54" t="s">
        <v>300</v>
      </c>
      <c r="I98" s="39" t="s">
        <v>334</v>
      </c>
      <c r="J98" s="39" t="s">
        <v>45</v>
      </c>
      <c r="K98" s="39" t="s">
        <v>311</v>
      </c>
      <c r="L98" s="39" t="s">
        <v>463</v>
      </c>
      <c r="M98" s="40">
        <v>2</v>
      </c>
      <c r="N98" s="39" t="s">
        <v>55</v>
      </c>
      <c r="O98" s="39" t="s">
        <v>312</v>
      </c>
      <c r="P98" s="54">
        <v>1</v>
      </c>
      <c r="Q98" s="54">
        <v>1</v>
      </c>
      <c r="R98" s="54">
        <v>2</v>
      </c>
      <c r="S98" s="39">
        <v>4</v>
      </c>
      <c r="T98" s="39" t="s">
        <v>47</v>
      </c>
      <c r="U98" s="39" t="s">
        <v>313</v>
      </c>
      <c r="V98" s="39" t="s">
        <v>315</v>
      </c>
      <c r="W98" s="39" t="s">
        <v>314</v>
      </c>
      <c r="X98" s="54" t="s">
        <v>50</v>
      </c>
      <c r="Y98" s="39" t="s">
        <v>316</v>
      </c>
    </row>
    <row r="99" spans="1:25" ht="13.5" thickBot="1" x14ac:dyDescent="0.25"/>
    <row r="100" spans="1:25" x14ac:dyDescent="0.2">
      <c r="B100" s="507" t="s">
        <v>651</v>
      </c>
      <c r="C100" s="508"/>
      <c r="D100" s="508"/>
      <c r="E100" s="508"/>
      <c r="F100" s="508"/>
      <c r="G100" s="508"/>
      <c r="H100" s="509"/>
    </row>
    <row r="101" spans="1:25" ht="13.5" thickBot="1" x14ac:dyDescent="0.25">
      <c r="B101" s="121" t="s">
        <v>654</v>
      </c>
      <c r="C101" s="545" t="s">
        <v>650</v>
      </c>
      <c r="D101" s="545"/>
      <c r="E101" s="545" t="s">
        <v>655</v>
      </c>
      <c r="F101" s="545"/>
      <c r="G101" s="545"/>
      <c r="H101" s="547"/>
    </row>
    <row r="102" spans="1:25" ht="20.45" customHeight="1" x14ac:dyDescent="0.2">
      <c r="B102" s="120">
        <v>1</v>
      </c>
      <c r="C102" s="546" t="s">
        <v>652</v>
      </c>
      <c r="D102" s="546"/>
      <c r="E102" s="546" t="s">
        <v>653</v>
      </c>
      <c r="F102" s="546"/>
      <c r="G102" s="546"/>
      <c r="H102" s="548"/>
    </row>
    <row r="103" spans="1:25" x14ac:dyDescent="0.2">
      <c r="B103" s="118"/>
      <c r="C103" s="555"/>
      <c r="D103" s="556"/>
      <c r="E103" s="555"/>
      <c r="F103" s="559"/>
      <c r="G103" s="559"/>
      <c r="H103" s="560"/>
    </row>
    <row r="104" spans="1:25" ht="13.5" thickBot="1" x14ac:dyDescent="0.25">
      <c r="B104" s="119"/>
      <c r="C104" s="557"/>
      <c r="D104" s="558"/>
      <c r="E104" s="557"/>
      <c r="F104" s="561"/>
      <c r="G104" s="561"/>
      <c r="H104" s="562"/>
    </row>
    <row r="106" spans="1:25" ht="13.5" thickBot="1" x14ac:dyDescent="0.25"/>
    <row r="107" spans="1:25" ht="96.95" customHeight="1" x14ac:dyDescent="0.2">
      <c r="B107" s="124" t="s">
        <v>664</v>
      </c>
      <c r="C107" s="549" t="s">
        <v>668</v>
      </c>
      <c r="D107" s="549"/>
      <c r="E107" s="549"/>
      <c r="F107" s="549"/>
      <c r="G107" s="549"/>
      <c r="H107" s="549"/>
      <c r="I107" s="550"/>
    </row>
    <row r="108" spans="1:25" ht="12.95" customHeight="1" x14ac:dyDescent="0.2">
      <c r="B108" s="125" t="s">
        <v>665</v>
      </c>
      <c r="C108" s="551" t="s">
        <v>666</v>
      </c>
      <c r="D108" s="551"/>
      <c r="E108" s="551"/>
      <c r="F108" s="551"/>
      <c r="G108" s="551"/>
      <c r="H108" s="551"/>
      <c r="I108" s="552"/>
    </row>
    <row r="109" spans="1:25" ht="12.95" customHeight="1" thickBot="1" x14ac:dyDescent="0.25">
      <c r="B109" s="126" t="s">
        <v>667</v>
      </c>
      <c r="C109" s="553" t="s">
        <v>669</v>
      </c>
      <c r="D109" s="553"/>
      <c r="E109" s="553"/>
      <c r="F109" s="553"/>
      <c r="G109" s="553"/>
      <c r="H109" s="553"/>
      <c r="I109" s="554"/>
    </row>
  </sheetData>
  <autoFilter ref="A18:AZ98"/>
  <sortState ref="A18:Y97">
    <sortCondition ref="G18:G97"/>
  </sortState>
  <mergeCells count="34">
    <mergeCell ref="C107:I107"/>
    <mergeCell ref="C108:I108"/>
    <mergeCell ref="C109:I109"/>
    <mergeCell ref="C103:D103"/>
    <mergeCell ref="C104:D104"/>
    <mergeCell ref="E103:H103"/>
    <mergeCell ref="E104:H104"/>
    <mergeCell ref="A8:B8"/>
    <mergeCell ref="A9:B9"/>
    <mergeCell ref="C101:D101"/>
    <mergeCell ref="C102:D102"/>
    <mergeCell ref="E101:H101"/>
    <mergeCell ref="E102:H102"/>
    <mergeCell ref="L1:M3"/>
    <mergeCell ref="B100:H100"/>
    <mergeCell ref="AT16:AY16"/>
    <mergeCell ref="I15:Y16"/>
    <mergeCell ref="Z15:AD15"/>
    <mergeCell ref="AE15:AI15"/>
    <mergeCell ref="AJ15:AN15"/>
    <mergeCell ref="AO15:AS15"/>
    <mergeCell ref="AT15:AY15"/>
    <mergeCell ref="Z16:AD16"/>
    <mergeCell ref="AE16:AI16"/>
    <mergeCell ref="AJ16:AN16"/>
    <mergeCell ref="AO16:AS16"/>
    <mergeCell ref="A15:H16"/>
    <mergeCell ref="I1:I5"/>
    <mergeCell ref="A1:H1"/>
    <mergeCell ref="A2:H2"/>
    <mergeCell ref="A3:H3"/>
    <mergeCell ref="A5:B5"/>
    <mergeCell ref="A6:B6"/>
    <mergeCell ref="C6:K6"/>
  </mergeCells>
  <dataValidations count="5">
    <dataValidation type="list" allowBlank="1" showInputMessage="1" showErrorMessage="1" sqref="B98 B19:B86">
      <formula1>$CO$18:$CO$21</formula1>
    </dataValidation>
    <dataValidation type="list" allowBlank="1" showInputMessage="1" showErrorMessage="1" sqref="N54 N19:N52">
      <formula1>$CQ$18:$CQ$20</formula1>
    </dataValidation>
    <dataValidation type="list" allowBlank="1" showInputMessage="1" showErrorMessage="1" sqref="T54 T19:T51">
      <formula1>$CR$18:$CR$20</formula1>
    </dataValidation>
    <dataValidation type="list" allowBlank="1" showInputMessage="1" showErrorMessage="1" sqref="J54 J19:J51 J56:J67">
      <formula1>$CP$18:$CP$19</formula1>
    </dataValidation>
    <dataValidation type="list" allowBlank="1" showInputMessage="1" showErrorMessage="1" sqref="C19:C98">
      <formula1>$CN$18:$CN$20</formula1>
    </dataValidation>
  </dataValidation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8"/>
  <sheetViews>
    <sheetView topLeftCell="E1" zoomScale="70" zoomScaleNormal="70" workbookViewId="0">
      <selection activeCell="O4" sqref="O4"/>
    </sheetView>
  </sheetViews>
  <sheetFormatPr baseColWidth="10" defaultColWidth="10.85546875" defaultRowHeight="15.75" x14ac:dyDescent="0.25"/>
  <cols>
    <col min="1" max="1" width="3.5703125" style="106" bestFit="1" customWidth="1"/>
    <col min="2" max="2" width="26.5703125" style="106" customWidth="1"/>
    <col min="3" max="4" width="24.5703125" style="106" customWidth="1"/>
    <col min="5" max="5" width="26.7109375" style="106" customWidth="1"/>
    <col min="6" max="6" width="58.5703125" style="106" customWidth="1"/>
    <col min="7" max="7" width="38.85546875" style="106" customWidth="1"/>
    <col min="8" max="8" width="18.7109375" style="106" customWidth="1"/>
    <col min="9" max="9" width="16.140625" style="106" customWidth="1"/>
    <col min="10" max="11" width="4.5703125" style="106" bestFit="1" customWidth="1"/>
    <col min="12" max="12" width="4.85546875" style="106" bestFit="1" customWidth="1"/>
    <col min="13" max="13" width="4.5703125" style="106" bestFit="1" customWidth="1"/>
    <col min="14" max="14" width="4.85546875" style="106" bestFit="1" customWidth="1"/>
    <col min="15" max="15" width="4.42578125" style="106" bestFit="1" customWidth="1"/>
    <col min="16" max="16" width="4.28515625" style="106" bestFit="1" customWidth="1"/>
    <col min="17" max="17" width="4.85546875" style="106" bestFit="1" customWidth="1"/>
    <col min="18" max="18" width="4.5703125" style="106" bestFit="1" customWidth="1"/>
    <col min="19" max="20" width="4.7109375" style="106" bestFit="1" customWidth="1"/>
    <col min="21" max="21" width="4" style="106" bestFit="1" customWidth="1"/>
    <col min="22" max="16384" width="10.85546875" style="106"/>
  </cols>
  <sheetData>
    <row r="1" spans="1:22" ht="27.6" customHeight="1" x14ac:dyDescent="0.25">
      <c r="A1" s="563" t="s">
        <v>553</v>
      </c>
      <c r="B1" s="564"/>
      <c r="C1" s="564"/>
      <c r="D1" s="564"/>
      <c r="E1" s="564"/>
      <c r="F1" s="564"/>
      <c r="G1" s="564"/>
      <c r="H1" s="564"/>
      <c r="I1" s="564"/>
      <c r="J1" s="564"/>
      <c r="K1" s="564"/>
      <c r="L1" s="564"/>
      <c r="M1" s="564"/>
      <c r="N1" s="564"/>
      <c r="O1" s="564"/>
      <c r="P1" s="564"/>
      <c r="Q1" s="564"/>
      <c r="R1" s="564"/>
      <c r="S1" s="564"/>
      <c r="T1" s="564"/>
      <c r="U1" s="564"/>
      <c r="V1" s="101"/>
    </row>
    <row r="2" spans="1:22" ht="44.1" customHeight="1" x14ac:dyDescent="0.25">
      <c r="A2" s="565" t="s">
        <v>554</v>
      </c>
      <c r="B2" s="567" t="s">
        <v>555</v>
      </c>
      <c r="C2" s="567" t="s">
        <v>556</v>
      </c>
      <c r="D2" s="568" t="s">
        <v>557</v>
      </c>
      <c r="E2" s="568" t="s">
        <v>558</v>
      </c>
      <c r="F2" s="568" t="s">
        <v>559</v>
      </c>
      <c r="G2" s="567" t="s">
        <v>560</v>
      </c>
      <c r="H2" s="567" t="s">
        <v>561</v>
      </c>
      <c r="I2" s="567" t="s">
        <v>562</v>
      </c>
      <c r="J2" s="567" t="s">
        <v>563</v>
      </c>
      <c r="K2" s="567"/>
      <c r="L2" s="567"/>
      <c r="M2" s="567"/>
      <c r="N2" s="567"/>
      <c r="O2" s="567"/>
      <c r="P2" s="567"/>
      <c r="Q2" s="567"/>
      <c r="R2" s="567"/>
      <c r="S2" s="567"/>
      <c r="T2" s="567"/>
      <c r="U2" s="572"/>
      <c r="V2" s="102"/>
    </row>
    <row r="3" spans="1:22" ht="44.1" customHeight="1" thickBot="1" x14ac:dyDescent="0.3">
      <c r="A3" s="566"/>
      <c r="B3" s="567"/>
      <c r="C3" s="567"/>
      <c r="D3" s="569"/>
      <c r="E3" s="569"/>
      <c r="F3" s="569"/>
      <c r="G3" s="567"/>
      <c r="H3" s="567"/>
      <c r="I3" s="567"/>
      <c r="J3" s="107" t="s">
        <v>564</v>
      </c>
      <c r="K3" s="107" t="s">
        <v>565</v>
      </c>
      <c r="L3" s="107" t="s">
        <v>566</v>
      </c>
      <c r="M3" s="107" t="s">
        <v>567</v>
      </c>
      <c r="N3" s="107" t="s">
        <v>568</v>
      </c>
      <c r="O3" s="107" t="s">
        <v>569</v>
      </c>
      <c r="P3" s="107" t="s">
        <v>570</v>
      </c>
      <c r="Q3" s="107" t="s">
        <v>571</v>
      </c>
      <c r="R3" s="107" t="s">
        <v>572</v>
      </c>
      <c r="S3" s="107" t="s">
        <v>573</v>
      </c>
      <c r="T3" s="107" t="s">
        <v>574</v>
      </c>
      <c r="U3" s="102" t="s">
        <v>575</v>
      </c>
      <c r="V3" s="102"/>
    </row>
    <row r="4" spans="1:22" ht="237" thickBot="1" x14ac:dyDescent="0.3">
      <c r="A4" s="103" t="s">
        <v>576</v>
      </c>
      <c r="B4" s="108" t="s">
        <v>629</v>
      </c>
      <c r="C4" s="570" t="s">
        <v>641</v>
      </c>
      <c r="D4" s="571"/>
      <c r="E4" s="108" t="s">
        <v>639</v>
      </c>
      <c r="F4" s="109" t="s">
        <v>642</v>
      </c>
      <c r="G4" s="104" t="s">
        <v>630</v>
      </c>
      <c r="H4" s="110" t="s">
        <v>631</v>
      </c>
      <c r="I4" s="103" t="s">
        <v>632</v>
      </c>
      <c r="J4" s="111"/>
      <c r="K4" s="111"/>
      <c r="L4" s="111"/>
      <c r="M4" s="111"/>
      <c r="N4" s="112"/>
      <c r="O4" s="113"/>
      <c r="P4" s="112"/>
      <c r="Q4" s="111"/>
      <c r="R4" s="111"/>
      <c r="S4" s="113"/>
      <c r="T4" s="111"/>
      <c r="U4" s="111"/>
      <c r="V4" s="111"/>
    </row>
    <row r="5" spans="1:22" ht="221.25" thickBot="1" x14ac:dyDescent="0.3">
      <c r="A5" s="105" t="s">
        <v>577</v>
      </c>
      <c r="B5" s="108" t="s">
        <v>633</v>
      </c>
      <c r="C5" s="570" t="s">
        <v>641</v>
      </c>
      <c r="D5" s="571"/>
      <c r="E5" s="108" t="s">
        <v>639</v>
      </c>
      <c r="F5" s="109" t="s">
        <v>643</v>
      </c>
      <c r="G5" s="104" t="s">
        <v>634</v>
      </c>
      <c r="H5" s="110" t="s">
        <v>631</v>
      </c>
      <c r="I5" s="103" t="s">
        <v>632</v>
      </c>
      <c r="J5" s="111"/>
      <c r="K5" s="111"/>
      <c r="L5" s="111"/>
      <c r="M5" s="111"/>
      <c r="N5" s="112"/>
      <c r="O5" s="113"/>
      <c r="P5" s="112"/>
      <c r="Q5" s="111"/>
      <c r="R5" s="111"/>
      <c r="S5" s="113"/>
      <c r="T5" s="111"/>
      <c r="U5" s="111"/>
      <c r="V5" s="111"/>
    </row>
    <row r="6" spans="1:22" ht="242.1" customHeight="1" thickBot="1" x14ac:dyDescent="0.3">
      <c r="A6" s="103" t="s">
        <v>578</v>
      </c>
      <c r="B6" s="108" t="s">
        <v>635</v>
      </c>
      <c r="C6" s="570" t="s">
        <v>641</v>
      </c>
      <c r="D6" s="571"/>
      <c r="E6" s="108" t="s">
        <v>639</v>
      </c>
      <c r="F6" s="109" t="s">
        <v>644</v>
      </c>
      <c r="G6" s="104" t="s">
        <v>634</v>
      </c>
      <c r="H6" s="110" t="s">
        <v>636</v>
      </c>
      <c r="I6" s="103" t="s">
        <v>632</v>
      </c>
      <c r="J6" s="114"/>
      <c r="K6" s="114"/>
      <c r="L6" s="114"/>
      <c r="M6" s="114"/>
      <c r="N6" s="114"/>
      <c r="O6" s="113"/>
      <c r="P6" s="114"/>
      <c r="Q6" s="114"/>
      <c r="R6" s="114"/>
      <c r="S6" s="113"/>
      <c r="T6" s="114"/>
      <c r="U6" s="114"/>
      <c r="V6" s="114"/>
    </row>
    <row r="7" spans="1:22" ht="225.95" customHeight="1" x14ac:dyDescent="0.25">
      <c r="B7" s="108" t="s">
        <v>637</v>
      </c>
      <c r="C7" s="570" t="s">
        <v>641</v>
      </c>
      <c r="D7" s="571"/>
      <c r="E7" s="108" t="s">
        <v>639</v>
      </c>
      <c r="F7" s="109" t="s">
        <v>640</v>
      </c>
      <c r="G7" s="104" t="s">
        <v>634</v>
      </c>
      <c r="H7" s="110" t="s">
        <v>638</v>
      </c>
      <c r="I7" s="103" t="s">
        <v>632</v>
      </c>
      <c r="J7" s="114"/>
      <c r="K7" s="114"/>
      <c r="L7" s="114"/>
      <c r="M7" s="114"/>
      <c r="N7" s="114"/>
      <c r="O7" s="113"/>
      <c r="P7" s="114"/>
      <c r="Q7" s="114"/>
      <c r="R7" s="114"/>
      <c r="S7" s="113"/>
      <c r="T7" s="114"/>
      <c r="U7" s="114"/>
      <c r="V7" s="114"/>
    </row>
    <row r="8" spans="1:22" ht="15.6" customHeight="1" x14ac:dyDescent="0.25"/>
  </sheetData>
  <mergeCells count="15">
    <mergeCell ref="C4:D4"/>
    <mergeCell ref="C5:D5"/>
    <mergeCell ref="C6:D6"/>
    <mergeCell ref="C7:D7"/>
    <mergeCell ref="J2:U2"/>
    <mergeCell ref="A1:U1"/>
    <mergeCell ref="A2:A3"/>
    <mergeCell ref="B2:B3"/>
    <mergeCell ref="C2:C3"/>
    <mergeCell ref="D2:D3"/>
    <mergeCell ref="E2:E3"/>
    <mergeCell ref="F2:F3"/>
    <mergeCell ref="G2:G3"/>
    <mergeCell ref="H2:H3"/>
    <mergeCell ref="I2:I3"/>
  </mergeCells>
  <phoneticPr fontId="1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2:L33"/>
  <sheetViews>
    <sheetView showGridLines="0" topLeftCell="A18" zoomScale="80" zoomScaleNormal="80" workbookViewId="0">
      <selection activeCell="E29" sqref="E29"/>
    </sheetView>
  </sheetViews>
  <sheetFormatPr baseColWidth="10" defaultRowHeight="12.75" x14ac:dyDescent="0.2"/>
  <cols>
    <col min="1" max="1" width="4.28515625" style="191" customWidth="1"/>
    <col min="2" max="2" width="15.5703125" style="191" customWidth="1"/>
    <col min="3" max="3" width="26.85546875" style="191" bestFit="1" customWidth="1"/>
    <col min="4" max="6" width="9.7109375" style="191" customWidth="1"/>
    <col min="7" max="7" width="13.42578125" style="192" customWidth="1"/>
    <col min="8" max="8" width="13" style="192" bestFit="1" customWidth="1"/>
    <col min="9" max="9" width="15" style="192" bestFit="1" customWidth="1"/>
    <col min="10" max="10" width="15.28515625" style="192" bestFit="1" customWidth="1"/>
    <col min="11" max="11" width="66.140625" style="191" customWidth="1"/>
    <col min="12" max="12" width="28.140625" style="191" bestFit="1" customWidth="1"/>
    <col min="13" max="16384" width="11.42578125" style="191"/>
  </cols>
  <sheetData>
    <row r="2" spans="2:12" s="148" customFormat="1" x14ac:dyDescent="0.2">
      <c r="F2" s="178"/>
    </row>
    <row r="3" spans="2:12" s="145" customFormat="1" ht="20.25" customHeight="1" x14ac:dyDescent="0.25">
      <c r="B3" s="147"/>
      <c r="D3" s="442" t="s">
        <v>0</v>
      </c>
      <c r="E3" s="442"/>
      <c r="F3" s="442"/>
      <c r="G3" s="442"/>
      <c r="H3" s="442"/>
      <c r="I3" s="442"/>
      <c r="J3" s="442"/>
      <c r="K3" s="216"/>
    </row>
    <row r="4" spans="2:12" s="145" customFormat="1" ht="20.25" customHeight="1" x14ac:dyDescent="0.25">
      <c r="B4" s="147"/>
      <c r="D4" s="442" t="s">
        <v>675</v>
      </c>
      <c r="E4" s="442"/>
      <c r="F4" s="442"/>
      <c r="G4" s="442"/>
      <c r="H4" s="442"/>
      <c r="I4" s="442"/>
      <c r="J4" s="442"/>
      <c r="K4" s="216"/>
    </row>
    <row r="5" spans="2:12" s="145" customFormat="1" ht="20.25" customHeight="1" x14ac:dyDescent="0.25">
      <c r="B5" s="147"/>
      <c r="D5" s="442" t="s">
        <v>749</v>
      </c>
      <c r="E5" s="442"/>
      <c r="F5" s="442"/>
      <c r="G5" s="442"/>
      <c r="H5" s="442"/>
      <c r="I5" s="442"/>
      <c r="J5" s="442"/>
      <c r="K5" s="216"/>
    </row>
    <row r="6" spans="2:12" s="148" customFormat="1" ht="12.75" customHeight="1" x14ac:dyDescent="0.2">
      <c r="D6" s="178"/>
      <c r="H6" s="149"/>
    </row>
    <row r="7" spans="2:12" s="175" customFormat="1" ht="29.25" customHeight="1" x14ac:dyDescent="0.25">
      <c r="B7" s="176"/>
      <c r="C7" s="219" t="s">
        <v>676</v>
      </c>
      <c r="D7" s="443" t="s">
        <v>751</v>
      </c>
      <c r="E7" s="444"/>
      <c r="F7" s="444"/>
      <c r="G7" s="444"/>
      <c r="H7" s="444"/>
      <c r="I7" s="444"/>
      <c r="J7" s="444"/>
      <c r="K7" s="445"/>
    </row>
    <row r="8" spans="2:12" s="175" customFormat="1" ht="29.25" customHeight="1" x14ac:dyDescent="0.25">
      <c r="B8" s="177"/>
      <c r="C8" s="219" t="s">
        <v>677</v>
      </c>
      <c r="D8" s="443" t="s">
        <v>750</v>
      </c>
      <c r="E8" s="444"/>
      <c r="F8" s="444"/>
      <c r="G8" s="444"/>
      <c r="H8" s="444"/>
      <c r="I8" s="444"/>
      <c r="J8" s="444"/>
      <c r="K8" s="445"/>
    </row>
    <row r="9" spans="2:12" s="175" customFormat="1" ht="29.25" customHeight="1" x14ac:dyDescent="0.25">
      <c r="B9" s="177"/>
      <c r="C9" s="219" t="s">
        <v>752</v>
      </c>
      <c r="D9" s="443" t="s">
        <v>754</v>
      </c>
      <c r="E9" s="444"/>
      <c r="F9" s="444"/>
      <c r="G9" s="444"/>
      <c r="H9" s="444"/>
      <c r="I9" s="444"/>
      <c r="J9" s="444"/>
      <c r="K9" s="445"/>
    </row>
    <row r="10" spans="2:12" ht="15.75" x14ac:dyDescent="0.25">
      <c r="B10" s="220"/>
      <c r="C10" s="220"/>
      <c r="D10" s="220"/>
      <c r="E10" s="220"/>
      <c r="F10" s="220"/>
      <c r="G10" s="220"/>
      <c r="H10" s="220"/>
      <c r="I10" s="220"/>
      <c r="J10" s="220"/>
      <c r="K10" s="220"/>
    </row>
    <row r="12" spans="2:12" ht="46.5" customHeight="1" x14ac:dyDescent="0.2">
      <c r="B12" s="221" t="s">
        <v>707</v>
      </c>
      <c r="C12" s="221" t="s">
        <v>742</v>
      </c>
      <c r="D12" s="221" t="s">
        <v>743</v>
      </c>
      <c r="E12" s="221" t="s">
        <v>744</v>
      </c>
      <c r="F12" s="221" t="s">
        <v>745</v>
      </c>
      <c r="G12" s="221" t="s">
        <v>706</v>
      </c>
      <c r="H12" s="221" t="s">
        <v>705</v>
      </c>
      <c r="I12" s="221" t="s">
        <v>746</v>
      </c>
      <c r="J12" s="221" t="s">
        <v>747</v>
      </c>
      <c r="K12" s="221" t="s">
        <v>748</v>
      </c>
      <c r="L12" s="221" t="s">
        <v>756</v>
      </c>
    </row>
    <row r="13" spans="2:12" ht="15" x14ac:dyDescent="0.2">
      <c r="B13" s="193" t="s">
        <v>686</v>
      </c>
      <c r="C13" s="193">
        <v>3</v>
      </c>
      <c r="D13" s="193">
        <v>7</v>
      </c>
      <c r="E13" s="193">
        <v>0</v>
      </c>
      <c r="F13" s="193"/>
      <c r="G13" s="193">
        <f>C13+D13+E13+F13</f>
        <v>10</v>
      </c>
      <c r="H13" s="193">
        <v>10</v>
      </c>
      <c r="I13" s="193">
        <f>G13-H13</f>
        <v>0</v>
      </c>
      <c r="J13" s="194">
        <f>+H13/G13</f>
        <v>1</v>
      </c>
      <c r="K13" s="193" t="s">
        <v>794</v>
      </c>
      <c r="L13" s="193" t="s">
        <v>766</v>
      </c>
    </row>
    <row r="14" spans="2:12" ht="15" x14ac:dyDescent="0.2">
      <c r="B14" s="193" t="s">
        <v>704</v>
      </c>
      <c r="C14" s="193">
        <v>11</v>
      </c>
      <c r="D14" s="193">
        <v>2</v>
      </c>
      <c r="E14" s="193">
        <v>1</v>
      </c>
      <c r="F14" s="193"/>
      <c r="G14" s="193">
        <f>C14+D14+E14+F14</f>
        <v>14</v>
      </c>
      <c r="H14" s="193">
        <v>14</v>
      </c>
      <c r="I14" s="193">
        <f>G14-H14</f>
        <v>0</v>
      </c>
      <c r="J14" s="194">
        <f t="shared" ref="J14:J33" si="0">+H14/G14</f>
        <v>1</v>
      </c>
      <c r="K14" s="193" t="s">
        <v>794</v>
      </c>
      <c r="L14" s="193" t="s">
        <v>759</v>
      </c>
    </row>
    <row r="15" spans="2:12" ht="15" x14ac:dyDescent="0.2">
      <c r="B15" s="193" t="s">
        <v>703</v>
      </c>
      <c r="C15" s="193">
        <v>11</v>
      </c>
      <c r="D15" s="193"/>
      <c r="E15" s="193">
        <v>2</v>
      </c>
      <c r="F15" s="193"/>
      <c r="G15" s="193">
        <f t="shared" ref="G15:G33" si="1">C15+D15+E15+F15</f>
        <v>13</v>
      </c>
      <c r="H15" s="193">
        <v>13</v>
      </c>
      <c r="I15" s="193">
        <f t="shared" ref="I15:I33" si="2">G15-H15</f>
        <v>0</v>
      </c>
      <c r="J15" s="194">
        <f t="shared" si="0"/>
        <v>1</v>
      </c>
      <c r="K15" s="193" t="s">
        <v>794</v>
      </c>
      <c r="L15" s="193" t="s">
        <v>759</v>
      </c>
    </row>
    <row r="16" spans="2:12" ht="15" x14ac:dyDescent="0.2">
      <c r="B16" s="193" t="s">
        <v>702</v>
      </c>
      <c r="C16" s="193">
        <v>23</v>
      </c>
      <c r="D16" s="193"/>
      <c r="E16" s="193">
        <v>4</v>
      </c>
      <c r="F16" s="193"/>
      <c r="G16" s="193">
        <f t="shared" si="1"/>
        <v>27</v>
      </c>
      <c r="H16" s="193">
        <v>27</v>
      </c>
      <c r="I16" s="193">
        <f t="shared" si="2"/>
        <v>0</v>
      </c>
      <c r="J16" s="194">
        <f t="shared" si="0"/>
        <v>1</v>
      </c>
      <c r="K16" s="193" t="s">
        <v>794</v>
      </c>
      <c r="L16" s="193" t="s">
        <v>759</v>
      </c>
    </row>
    <row r="17" spans="2:12" ht="15" x14ac:dyDescent="0.2">
      <c r="B17" s="193" t="s">
        <v>757</v>
      </c>
      <c r="C17" s="193">
        <v>2</v>
      </c>
      <c r="D17" s="193">
        <v>1</v>
      </c>
      <c r="E17" s="193"/>
      <c r="F17" s="193"/>
      <c r="G17" s="193">
        <f t="shared" si="1"/>
        <v>3</v>
      </c>
      <c r="H17" s="193">
        <v>3</v>
      </c>
      <c r="I17" s="193">
        <f t="shared" si="2"/>
        <v>0</v>
      </c>
      <c r="J17" s="194">
        <f t="shared" si="0"/>
        <v>1</v>
      </c>
      <c r="K17" s="193" t="s">
        <v>794</v>
      </c>
      <c r="L17" s="193" t="s">
        <v>759</v>
      </c>
    </row>
    <row r="18" spans="2:12" ht="38.25" x14ac:dyDescent="0.2">
      <c r="B18" s="193" t="s">
        <v>701</v>
      </c>
      <c r="C18" s="193">
        <v>3</v>
      </c>
      <c r="D18" s="193">
        <v>3</v>
      </c>
      <c r="E18" s="193">
        <v>5</v>
      </c>
      <c r="F18" s="193"/>
      <c r="G18" s="193">
        <f t="shared" si="1"/>
        <v>11</v>
      </c>
      <c r="H18" s="193">
        <v>6</v>
      </c>
      <c r="I18" s="193">
        <f t="shared" si="2"/>
        <v>5</v>
      </c>
      <c r="J18" s="194">
        <f t="shared" si="0"/>
        <v>0.54545454545454541</v>
      </c>
      <c r="K18" s="193" t="s">
        <v>826</v>
      </c>
      <c r="L18" s="193" t="s">
        <v>759</v>
      </c>
    </row>
    <row r="19" spans="2:12" ht="15" x14ac:dyDescent="0.2">
      <c r="B19" s="193" t="s">
        <v>700</v>
      </c>
      <c r="C19" s="193">
        <v>4</v>
      </c>
      <c r="D19" s="193"/>
      <c r="E19" s="193">
        <v>2</v>
      </c>
      <c r="F19" s="193"/>
      <c r="G19" s="193">
        <f t="shared" si="1"/>
        <v>6</v>
      </c>
      <c r="H19" s="193">
        <v>6</v>
      </c>
      <c r="I19" s="193">
        <f t="shared" si="2"/>
        <v>0</v>
      </c>
      <c r="J19" s="194">
        <f t="shared" si="0"/>
        <v>1</v>
      </c>
      <c r="K19" s="193" t="s">
        <v>794</v>
      </c>
      <c r="L19" s="193" t="s">
        <v>760</v>
      </c>
    </row>
    <row r="20" spans="2:12" ht="15" x14ac:dyDescent="0.2">
      <c r="B20" s="193" t="s">
        <v>699</v>
      </c>
      <c r="C20" s="193">
        <v>2</v>
      </c>
      <c r="D20" s="193">
        <v>8</v>
      </c>
      <c r="E20" s="193">
        <v>0</v>
      </c>
      <c r="F20" s="193">
        <v>0</v>
      </c>
      <c r="G20" s="193">
        <f t="shared" si="1"/>
        <v>10</v>
      </c>
      <c r="H20" s="193">
        <v>10</v>
      </c>
      <c r="I20" s="193">
        <f t="shared" si="2"/>
        <v>0</v>
      </c>
      <c r="J20" s="194">
        <f t="shared" si="0"/>
        <v>1</v>
      </c>
      <c r="K20" s="193" t="s">
        <v>794</v>
      </c>
      <c r="L20" s="193" t="s">
        <v>761</v>
      </c>
    </row>
    <row r="21" spans="2:12" ht="38.25" x14ac:dyDescent="0.2">
      <c r="B21" s="193" t="s">
        <v>698</v>
      </c>
      <c r="C21" s="193">
        <v>2</v>
      </c>
      <c r="D21" s="193">
        <v>1</v>
      </c>
      <c r="E21" s="193">
        <v>5</v>
      </c>
      <c r="F21" s="193">
        <v>0</v>
      </c>
      <c r="G21" s="193">
        <f t="shared" si="1"/>
        <v>8</v>
      </c>
      <c r="H21" s="193">
        <v>6</v>
      </c>
      <c r="I21" s="193">
        <f t="shared" si="2"/>
        <v>2</v>
      </c>
      <c r="J21" s="194">
        <f t="shared" si="0"/>
        <v>0.75</v>
      </c>
      <c r="K21" s="193" t="s">
        <v>827</v>
      </c>
      <c r="L21" s="193" t="s">
        <v>759</v>
      </c>
    </row>
    <row r="22" spans="2:12" ht="38.25" x14ac:dyDescent="0.2">
      <c r="B22" s="193" t="s">
        <v>697</v>
      </c>
      <c r="C22" s="193">
        <v>12</v>
      </c>
      <c r="D22" s="193">
        <v>0</v>
      </c>
      <c r="E22" s="193">
        <v>1</v>
      </c>
      <c r="F22" s="193">
        <v>0</v>
      </c>
      <c r="G22" s="193">
        <f t="shared" si="1"/>
        <v>13</v>
      </c>
      <c r="H22" s="193">
        <v>12</v>
      </c>
      <c r="I22" s="193">
        <f t="shared" si="2"/>
        <v>1</v>
      </c>
      <c r="J22" s="194">
        <f t="shared" si="0"/>
        <v>0.92307692307692313</v>
      </c>
      <c r="K22" s="193" t="s">
        <v>828</v>
      </c>
      <c r="L22" s="193" t="s">
        <v>759</v>
      </c>
    </row>
    <row r="23" spans="2:12" ht="15" x14ac:dyDescent="0.2">
      <c r="B23" s="193" t="s">
        <v>758</v>
      </c>
      <c r="C23" s="193">
        <v>3</v>
      </c>
      <c r="D23" s="193">
        <v>2</v>
      </c>
      <c r="E23" s="193">
        <v>0</v>
      </c>
      <c r="F23" s="193">
        <v>0</v>
      </c>
      <c r="G23" s="193">
        <f t="shared" si="1"/>
        <v>5</v>
      </c>
      <c r="H23" s="193">
        <v>5</v>
      </c>
      <c r="I23" s="193">
        <f t="shared" si="2"/>
        <v>0</v>
      </c>
      <c r="J23" s="194">
        <f t="shared" si="0"/>
        <v>1</v>
      </c>
      <c r="K23" s="193" t="s">
        <v>794</v>
      </c>
      <c r="L23" s="193" t="s">
        <v>759</v>
      </c>
    </row>
    <row r="24" spans="2:12" ht="15" x14ac:dyDescent="0.2">
      <c r="B24" s="193" t="s">
        <v>696</v>
      </c>
      <c r="C24" s="193">
        <v>5</v>
      </c>
      <c r="D24" s="193"/>
      <c r="E24" s="193"/>
      <c r="F24" s="193"/>
      <c r="G24" s="193">
        <f t="shared" si="1"/>
        <v>5</v>
      </c>
      <c r="H24" s="193">
        <v>5</v>
      </c>
      <c r="I24" s="193">
        <f t="shared" si="2"/>
        <v>0</v>
      </c>
      <c r="J24" s="194">
        <f t="shared" si="0"/>
        <v>1</v>
      </c>
      <c r="K24" s="193" t="s">
        <v>794</v>
      </c>
      <c r="L24" s="193" t="s">
        <v>762</v>
      </c>
    </row>
    <row r="25" spans="2:12" ht="76.5" x14ac:dyDescent="0.2">
      <c r="B25" s="193" t="s">
        <v>695</v>
      </c>
      <c r="C25" s="193">
        <v>7</v>
      </c>
      <c r="D25" s="193">
        <v>1</v>
      </c>
      <c r="E25" s="193">
        <v>1</v>
      </c>
      <c r="F25" s="193"/>
      <c r="G25" s="193">
        <f t="shared" si="1"/>
        <v>9</v>
      </c>
      <c r="H25" s="193">
        <v>8</v>
      </c>
      <c r="I25" s="193">
        <f t="shared" si="2"/>
        <v>1</v>
      </c>
      <c r="J25" s="194">
        <f t="shared" si="0"/>
        <v>0.88888888888888884</v>
      </c>
      <c r="K25" s="193" t="s">
        <v>1290</v>
      </c>
      <c r="L25" s="193" t="s">
        <v>763</v>
      </c>
    </row>
    <row r="26" spans="2:12" ht="15" x14ac:dyDescent="0.2">
      <c r="B26" s="193" t="s">
        <v>694</v>
      </c>
      <c r="C26" s="193">
        <v>10</v>
      </c>
      <c r="D26" s="193">
        <v>2</v>
      </c>
      <c r="E26" s="193"/>
      <c r="F26" s="193"/>
      <c r="G26" s="193">
        <f t="shared" si="1"/>
        <v>12</v>
      </c>
      <c r="H26" s="193">
        <v>12</v>
      </c>
      <c r="I26" s="193">
        <f t="shared" si="2"/>
        <v>0</v>
      </c>
      <c r="J26" s="194">
        <f t="shared" si="0"/>
        <v>1</v>
      </c>
      <c r="K26" s="193" t="s">
        <v>1298</v>
      </c>
      <c r="L26" s="193" t="s">
        <v>763</v>
      </c>
    </row>
    <row r="27" spans="2:12" ht="36.75" customHeight="1" x14ac:dyDescent="0.2">
      <c r="B27" s="193" t="s">
        <v>693</v>
      </c>
      <c r="C27" s="193">
        <v>9</v>
      </c>
      <c r="D27" s="193">
        <v>7</v>
      </c>
      <c r="E27" s="193">
        <v>2</v>
      </c>
      <c r="F27" s="193">
        <v>0</v>
      </c>
      <c r="G27" s="193">
        <f t="shared" si="1"/>
        <v>18</v>
      </c>
      <c r="H27" s="193">
        <v>18</v>
      </c>
      <c r="I27" s="193">
        <f t="shared" si="2"/>
        <v>0</v>
      </c>
      <c r="J27" s="194">
        <f t="shared" si="0"/>
        <v>1</v>
      </c>
      <c r="K27" s="193" t="s">
        <v>1345</v>
      </c>
      <c r="L27" s="193" t="s">
        <v>764</v>
      </c>
    </row>
    <row r="28" spans="2:12" ht="36" customHeight="1" x14ac:dyDescent="0.2">
      <c r="B28" s="193" t="s">
        <v>692</v>
      </c>
      <c r="C28" s="193">
        <v>9</v>
      </c>
      <c r="D28" s="193">
        <v>14</v>
      </c>
      <c r="E28" s="193">
        <v>0</v>
      </c>
      <c r="F28" s="193">
        <v>0</v>
      </c>
      <c r="G28" s="193">
        <f t="shared" si="1"/>
        <v>23</v>
      </c>
      <c r="H28" s="193">
        <v>23</v>
      </c>
      <c r="I28" s="193">
        <f t="shared" si="2"/>
        <v>0</v>
      </c>
      <c r="J28" s="194">
        <f t="shared" si="0"/>
        <v>1</v>
      </c>
      <c r="K28" s="193" t="s">
        <v>1346</v>
      </c>
      <c r="L28" s="193" t="s">
        <v>764</v>
      </c>
    </row>
    <row r="29" spans="2:12" ht="344.25" customHeight="1" x14ac:dyDescent="0.2">
      <c r="B29" s="193" t="s">
        <v>691</v>
      </c>
      <c r="C29" s="193">
        <v>16</v>
      </c>
      <c r="D29" s="193">
        <v>4</v>
      </c>
      <c r="E29" s="193"/>
      <c r="F29" s="193"/>
      <c r="G29" s="193">
        <f t="shared" si="1"/>
        <v>20</v>
      </c>
      <c r="H29" s="193">
        <v>16</v>
      </c>
      <c r="I29" s="193">
        <f t="shared" si="2"/>
        <v>4</v>
      </c>
      <c r="J29" s="194">
        <f t="shared" si="0"/>
        <v>0.8</v>
      </c>
      <c r="K29" s="293" t="s">
        <v>1299</v>
      </c>
      <c r="L29" s="193" t="s">
        <v>762</v>
      </c>
    </row>
    <row r="30" spans="2:12" ht="63.75" x14ac:dyDescent="0.2">
      <c r="B30" s="193" t="s">
        <v>690</v>
      </c>
      <c r="C30" s="193">
        <v>4</v>
      </c>
      <c r="D30" s="193">
        <v>11</v>
      </c>
      <c r="E30" s="193"/>
      <c r="F30" s="193"/>
      <c r="G30" s="193">
        <f t="shared" si="1"/>
        <v>15</v>
      </c>
      <c r="H30" s="193">
        <v>14</v>
      </c>
      <c r="I30" s="193">
        <f t="shared" si="2"/>
        <v>1</v>
      </c>
      <c r="J30" s="194">
        <f t="shared" si="0"/>
        <v>0.93333333333333335</v>
      </c>
      <c r="K30" s="286" t="s">
        <v>1187</v>
      </c>
      <c r="L30" s="193" t="s">
        <v>762</v>
      </c>
    </row>
    <row r="31" spans="2:12" ht="15" x14ac:dyDescent="0.2">
      <c r="B31" s="193" t="s">
        <v>689</v>
      </c>
      <c r="C31" s="193">
        <v>4</v>
      </c>
      <c r="D31" s="193">
        <v>6</v>
      </c>
      <c r="E31" s="193"/>
      <c r="F31" s="193"/>
      <c r="G31" s="193">
        <f t="shared" si="1"/>
        <v>10</v>
      </c>
      <c r="H31" s="193">
        <v>10</v>
      </c>
      <c r="I31" s="193">
        <f t="shared" si="2"/>
        <v>0</v>
      </c>
      <c r="J31" s="194">
        <f t="shared" si="0"/>
        <v>1</v>
      </c>
      <c r="K31" s="193" t="s">
        <v>1483</v>
      </c>
      <c r="L31" s="193" t="s">
        <v>765</v>
      </c>
    </row>
    <row r="32" spans="2:12" ht="63.75" x14ac:dyDescent="0.2">
      <c r="B32" s="193" t="s">
        <v>688</v>
      </c>
      <c r="C32" s="193">
        <v>6</v>
      </c>
      <c r="D32" s="193">
        <v>12</v>
      </c>
      <c r="E32" s="193">
        <v>1</v>
      </c>
      <c r="F32" s="193"/>
      <c r="G32" s="193">
        <f t="shared" si="1"/>
        <v>19</v>
      </c>
      <c r="H32" s="193">
        <v>18</v>
      </c>
      <c r="I32" s="193">
        <f t="shared" si="2"/>
        <v>1</v>
      </c>
      <c r="J32" s="194">
        <f t="shared" si="0"/>
        <v>0.94736842105263153</v>
      </c>
      <c r="K32" s="193" t="s">
        <v>1436</v>
      </c>
      <c r="L32" s="193" t="s">
        <v>765</v>
      </c>
    </row>
    <row r="33" spans="2:12" ht="15" x14ac:dyDescent="0.2">
      <c r="B33" s="193" t="s">
        <v>687</v>
      </c>
      <c r="C33" s="193">
        <v>3</v>
      </c>
      <c r="D33" s="193">
        <v>9</v>
      </c>
      <c r="E33" s="193">
        <v>0</v>
      </c>
      <c r="F33" s="193">
        <v>0</v>
      </c>
      <c r="G33" s="193">
        <f t="shared" si="1"/>
        <v>12</v>
      </c>
      <c r="H33" s="193">
        <v>12</v>
      </c>
      <c r="I33" s="193">
        <f t="shared" si="2"/>
        <v>0</v>
      </c>
      <c r="J33" s="194">
        <f t="shared" si="0"/>
        <v>1</v>
      </c>
      <c r="K33" s="193" t="s">
        <v>1483</v>
      </c>
      <c r="L33" s="193" t="s">
        <v>1409</v>
      </c>
    </row>
  </sheetData>
  <mergeCells count="6">
    <mergeCell ref="D9:K9"/>
    <mergeCell ref="D3:J3"/>
    <mergeCell ref="D4:J4"/>
    <mergeCell ref="D5:J5"/>
    <mergeCell ref="D7:K7"/>
    <mergeCell ref="D8:K8"/>
  </mergeCells>
  <conditionalFormatting sqref="I13:I33">
    <cfRule type="cellIs" dxfId="304" priority="1" operator="greaterThan">
      <formula>0</formula>
    </cfRule>
  </conditionalFormatting>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20"/>
  <sheetViews>
    <sheetView workbookViewId="0">
      <selection activeCell="D6" sqref="D6"/>
    </sheetView>
  </sheetViews>
  <sheetFormatPr baseColWidth="10" defaultRowHeight="15" x14ac:dyDescent="0.25"/>
  <cols>
    <col min="1" max="1" width="22.42578125" customWidth="1"/>
  </cols>
  <sheetData>
    <row r="1" spans="1:2" x14ac:dyDescent="0.25">
      <c r="A1" s="42" t="s">
        <v>19</v>
      </c>
    </row>
    <row r="2" spans="1:2" ht="25.5" x14ac:dyDescent="0.25">
      <c r="A2" s="115" t="s">
        <v>124</v>
      </c>
      <c r="B2" s="116">
        <v>8</v>
      </c>
    </row>
    <row r="3" spans="1:2" x14ac:dyDescent="0.25">
      <c r="A3" s="54" t="s">
        <v>540</v>
      </c>
      <c r="B3">
        <v>2</v>
      </c>
    </row>
    <row r="4" spans="1:2" x14ac:dyDescent="0.25">
      <c r="A4" s="37" t="s">
        <v>159</v>
      </c>
      <c r="B4">
        <v>33</v>
      </c>
    </row>
    <row r="5" spans="1:2" ht="25.5" x14ac:dyDescent="0.25">
      <c r="A5" s="36" t="s">
        <v>199</v>
      </c>
      <c r="B5">
        <v>5</v>
      </c>
    </row>
    <row r="6" spans="1:2" ht="38.25" x14ac:dyDescent="0.25">
      <c r="A6" s="62" t="s">
        <v>202</v>
      </c>
      <c r="B6">
        <v>14</v>
      </c>
    </row>
    <row r="7" spans="1:2" x14ac:dyDescent="0.25">
      <c r="A7" s="39" t="s">
        <v>258</v>
      </c>
      <c r="B7">
        <v>6</v>
      </c>
    </row>
    <row r="8" spans="1:2" ht="25.5" x14ac:dyDescent="0.25">
      <c r="A8" s="39" t="s">
        <v>645</v>
      </c>
      <c r="B8">
        <v>11</v>
      </c>
    </row>
    <row r="9" spans="1:2" x14ac:dyDescent="0.25">
      <c r="A9" s="35" t="s">
        <v>64</v>
      </c>
      <c r="B9">
        <v>1</v>
      </c>
    </row>
    <row r="10" spans="1:2" x14ac:dyDescent="0.25">
      <c r="A10" s="35"/>
    </row>
    <row r="11" spans="1:2" x14ac:dyDescent="0.25">
      <c r="A11" s="35"/>
    </row>
    <row r="12" spans="1:2" x14ac:dyDescent="0.25">
      <c r="A12" s="35"/>
    </row>
    <row r="13" spans="1:2" x14ac:dyDescent="0.25">
      <c r="A13" s="35"/>
    </row>
    <row r="14" spans="1:2" x14ac:dyDescent="0.25">
      <c r="A14" s="35"/>
    </row>
    <row r="15" spans="1:2" x14ac:dyDescent="0.25">
      <c r="A15" s="35"/>
    </row>
    <row r="16" spans="1:2" x14ac:dyDescent="0.25">
      <c r="A16" s="35"/>
    </row>
    <row r="17" spans="1:1" x14ac:dyDescent="0.25">
      <c r="A17" s="35"/>
    </row>
    <row r="18" spans="1:1" x14ac:dyDescent="0.25">
      <c r="A18" s="35"/>
    </row>
    <row r="19" spans="1:1" x14ac:dyDescent="0.25">
      <c r="A19" s="35"/>
    </row>
    <row r="20" spans="1:1" x14ac:dyDescent="0.25">
      <c r="A20" s="5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8B72F4"/>
  </sheetPr>
  <dimension ref="A1:N304"/>
  <sheetViews>
    <sheetView showGridLines="0" topLeftCell="A274" zoomScale="115" zoomScaleNormal="115" workbookViewId="0">
      <selection activeCell="M290" sqref="M290"/>
    </sheetView>
  </sheetViews>
  <sheetFormatPr baseColWidth="10" defaultColWidth="8.140625" defaultRowHeight="12.75" x14ac:dyDescent="0.2"/>
  <cols>
    <col min="1" max="1" width="4.85546875" style="195" customWidth="1"/>
    <col min="2" max="2" width="37.7109375" style="195" customWidth="1"/>
    <col min="3" max="3" width="10.5703125" style="195" customWidth="1"/>
    <col min="4" max="4" width="11.42578125" style="196" customWidth="1"/>
    <col min="5" max="5" width="11.140625" style="196" customWidth="1"/>
    <col min="6" max="6" width="12.7109375" style="196" customWidth="1"/>
    <col min="7" max="7" width="12" style="196" customWidth="1"/>
    <col min="8" max="8" width="12.28515625" style="196" customWidth="1"/>
    <col min="9" max="12" width="10.42578125" style="196" bestFit="1" customWidth="1"/>
    <col min="13" max="16384" width="8.140625" style="195"/>
  </cols>
  <sheetData>
    <row r="1" spans="1:14" s="191" customFormat="1" x14ac:dyDescent="0.2">
      <c r="G1" s="192"/>
      <c r="H1" s="192"/>
      <c r="I1" s="192"/>
      <c r="J1" s="192"/>
    </row>
    <row r="2" spans="1:14" s="148" customFormat="1" x14ac:dyDescent="0.2">
      <c r="F2" s="178"/>
    </row>
    <row r="3" spans="1:14" s="218" customFormat="1" ht="18" customHeight="1" x14ac:dyDescent="0.25">
      <c r="B3" s="223"/>
      <c r="C3" s="442" t="s">
        <v>0</v>
      </c>
      <c r="D3" s="442"/>
      <c r="E3" s="442"/>
      <c r="F3" s="442"/>
      <c r="G3" s="442"/>
      <c r="H3" s="442"/>
      <c r="I3" s="442"/>
      <c r="J3" s="442"/>
      <c r="K3" s="442"/>
      <c r="L3" s="442"/>
    </row>
    <row r="4" spans="1:14" s="218" customFormat="1" ht="18" customHeight="1" x14ac:dyDescent="0.25">
      <c r="B4" s="223"/>
      <c r="C4" s="442" t="s">
        <v>675</v>
      </c>
      <c r="D4" s="442"/>
      <c r="E4" s="442"/>
      <c r="F4" s="442"/>
      <c r="G4" s="442"/>
      <c r="H4" s="442"/>
      <c r="I4" s="442"/>
      <c r="J4" s="442"/>
      <c r="K4" s="442"/>
      <c r="L4" s="442"/>
    </row>
    <row r="5" spans="1:14" s="218" customFormat="1" ht="18" customHeight="1" x14ac:dyDescent="0.25">
      <c r="B5" s="223"/>
      <c r="C5" s="442" t="s">
        <v>749</v>
      </c>
      <c r="D5" s="442"/>
      <c r="E5" s="442"/>
      <c r="F5" s="442"/>
      <c r="G5" s="442"/>
      <c r="H5" s="442"/>
      <c r="I5" s="442"/>
      <c r="J5" s="442"/>
      <c r="K5" s="442"/>
      <c r="L5" s="442"/>
    </row>
    <row r="6" spans="1:14" s="148" customFormat="1" ht="12.75" customHeight="1" x14ac:dyDescent="0.2">
      <c r="D6" s="178"/>
      <c r="H6" s="149"/>
    </row>
    <row r="7" spans="1:14" s="224" customFormat="1" ht="29.25" customHeight="1" x14ac:dyDescent="0.25">
      <c r="B7" s="225" t="s">
        <v>676</v>
      </c>
      <c r="C7" s="457" t="s">
        <v>751</v>
      </c>
      <c r="D7" s="457"/>
      <c r="E7" s="457"/>
      <c r="F7" s="457"/>
      <c r="G7" s="457"/>
      <c r="H7" s="457"/>
      <c r="I7" s="457"/>
      <c r="J7" s="457"/>
      <c r="K7" s="457"/>
      <c r="L7" s="457"/>
    </row>
    <row r="8" spans="1:14" s="224" customFormat="1" ht="18.75" customHeight="1" x14ac:dyDescent="0.25">
      <c r="B8" s="225" t="s">
        <v>677</v>
      </c>
      <c r="C8" s="457" t="s">
        <v>750</v>
      </c>
      <c r="D8" s="457"/>
      <c r="E8" s="457"/>
      <c r="F8" s="457"/>
      <c r="G8" s="457"/>
      <c r="H8" s="457"/>
      <c r="I8" s="457"/>
      <c r="J8" s="457"/>
      <c r="K8" s="457"/>
      <c r="L8" s="457"/>
    </row>
    <row r="9" spans="1:14" s="224" customFormat="1" ht="18.75" customHeight="1" x14ac:dyDescent="0.25">
      <c r="B9" s="225" t="s">
        <v>752</v>
      </c>
      <c r="C9" s="457" t="s">
        <v>755</v>
      </c>
      <c r="D9" s="457"/>
      <c r="E9" s="457"/>
      <c r="F9" s="457"/>
      <c r="G9" s="457"/>
      <c r="H9" s="457"/>
      <c r="I9" s="457"/>
      <c r="J9" s="457"/>
      <c r="K9" s="457"/>
      <c r="L9" s="457"/>
    </row>
    <row r="11" spans="1:14" ht="12.75" customHeight="1" x14ac:dyDescent="0.2">
      <c r="B11" s="456" t="s">
        <v>810</v>
      </c>
      <c r="C11" s="456"/>
      <c r="D11" s="456"/>
      <c r="E11" s="456"/>
      <c r="F11" s="456"/>
      <c r="G11" s="456"/>
      <c r="H11" s="456"/>
      <c r="I11" s="456"/>
      <c r="J11" s="456"/>
      <c r="K11" s="456"/>
      <c r="L11" s="456"/>
      <c r="M11" s="222"/>
      <c r="N11" s="222"/>
    </row>
    <row r="12" spans="1:14" x14ac:dyDescent="0.2">
      <c r="B12" s="456"/>
      <c r="C12" s="456"/>
      <c r="D12" s="456"/>
      <c r="E12" s="456"/>
      <c r="F12" s="456"/>
      <c r="G12" s="456"/>
      <c r="H12" s="456"/>
      <c r="I12" s="456"/>
      <c r="J12" s="456"/>
      <c r="K12" s="456"/>
      <c r="L12" s="456"/>
      <c r="M12" s="222"/>
      <c r="N12" s="222"/>
    </row>
    <row r="13" spans="1:14" s="191" customFormat="1" ht="15.75" customHeight="1" x14ac:dyDescent="0.2">
      <c r="A13" s="195"/>
      <c r="B13" s="456"/>
      <c r="C13" s="456"/>
      <c r="D13" s="456"/>
      <c r="E13" s="456"/>
      <c r="F13" s="456"/>
      <c r="G13" s="456"/>
      <c r="H13" s="456"/>
      <c r="I13" s="456"/>
      <c r="J13" s="456"/>
      <c r="K13" s="456"/>
      <c r="L13" s="456"/>
      <c r="M13" s="222"/>
      <c r="N13" s="222"/>
    </row>
    <row r="14" spans="1:14" s="191" customFormat="1" ht="15.75" customHeight="1" x14ac:dyDescent="0.2">
      <c r="A14" s="195"/>
      <c r="B14" s="222"/>
      <c r="C14" s="222"/>
      <c r="D14" s="222"/>
      <c r="E14" s="222"/>
      <c r="F14" s="222"/>
      <c r="G14" s="222"/>
      <c r="H14" s="222"/>
      <c r="I14" s="222"/>
      <c r="J14" s="222"/>
      <c r="K14" s="222"/>
      <c r="L14" s="222"/>
      <c r="M14" s="222"/>
      <c r="N14" s="222"/>
    </row>
    <row r="15" spans="1:14" s="191" customFormat="1" x14ac:dyDescent="0.2">
      <c r="A15" s="195"/>
      <c r="B15" s="205" t="s">
        <v>719</v>
      </c>
      <c r="C15" s="453"/>
      <c r="D15" s="453"/>
      <c r="E15" s="453"/>
      <c r="F15" s="453"/>
      <c r="G15" s="453"/>
      <c r="H15" s="453"/>
      <c r="I15" s="453"/>
      <c r="J15" s="453"/>
      <c r="K15" s="453"/>
      <c r="L15" s="453"/>
      <c r="M15" s="195"/>
    </row>
    <row r="16" spans="1:14" ht="12.75" customHeight="1" x14ac:dyDescent="0.2">
      <c r="B16" s="207" t="s">
        <v>739</v>
      </c>
      <c r="C16" s="455" t="s">
        <v>718</v>
      </c>
      <c r="D16" s="455"/>
      <c r="E16" s="455"/>
      <c r="F16" s="455"/>
      <c r="G16" s="455"/>
      <c r="H16" s="455"/>
      <c r="I16" s="455"/>
      <c r="J16" s="455"/>
      <c r="K16" s="455"/>
      <c r="L16" s="455"/>
    </row>
    <row r="17" spans="2:14" ht="32.25" customHeight="1" x14ac:dyDescent="0.2">
      <c r="B17" s="210" t="s">
        <v>740</v>
      </c>
      <c r="C17" s="211" t="s">
        <v>796</v>
      </c>
      <c r="D17" s="211" t="s">
        <v>795</v>
      </c>
      <c r="E17" s="211" t="s">
        <v>797</v>
      </c>
      <c r="F17" s="211" t="s">
        <v>801</v>
      </c>
      <c r="G17" s="211" t="s">
        <v>803</v>
      </c>
      <c r="H17" s="211" t="s">
        <v>805</v>
      </c>
      <c r="I17" s="211">
        <v>57957</v>
      </c>
      <c r="J17" s="211">
        <v>57574</v>
      </c>
      <c r="K17" s="211">
        <v>57490</v>
      </c>
      <c r="L17" s="211">
        <v>53999</v>
      </c>
    </row>
    <row r="18" spans="2:14" ht="27.75" customHeight="1" x14ac:dyDescent="0.2">
      <c r="B18" s="212" t="s">
        <v>741</v>
      </c>
      <c r="C18" s="213" t="s">
        <v>796</v>
      </c>
      <c r="D18" s="213" t="s">
        <v>795</v>
      </c>
      <c r="E18" s="213" t="s">
        <v>797</v>
      </c>
      <c r="F18" s="213" t="s">
        <v>802</v>
      </c>
      <c r="G18" s="213" t="s">
        <v>804</v>
      </c>
      <c r="H18" s="213" t="s">
        <v>806</v>
      </c>
      <c r="I18" s="213">
        <v>57957</v>
      </c>
      <c r="J18" s="213" t="s">
        <v>807</v>
      </c>
      <c r="K18" s="213" t="s">
        <v>808</v>
      </c>
      <c r="L18" s="213" t="s">
        <v>809</v>
      </c>
    </row>
    <row r="19" spans="2:14" ht="12.75" customHeight="1" x14ac:dyDescent="0.2">
      <c r="B19" s="203" t="s">
        <v>716</v>
      </c>
      <c r="C19" s="202">
        <v>43655</v>
      </c>
      <c r="D19" s="202">
        <v>43818</v>
      </c>
      <c r="E19" s="202">
        <v>43650</v>
      </c>
      <c r="F19" s="202">
        <v>44146</v>
      </c>
      <c r="G19" s="202">
        <v>44180</v>
      </c>
      <c r="H19" s="202">
        <v>44145</v>
      </c>
      <c r="I19" s="202">
        <v>44302</v>
      </c>
      <c r="J19" s="202">
        <v>44264</v>
      </c>
      <c r="K19" s="202">
        <v>44252</v>
      </c>
      <c r="L19" s="202">
        <v>44200</v>
      </c>
    </row>
    <row r="20" spans="2:14" x14ac:dyDescent="0.2">
      <c r="B20" s="201" t="s">
        <v>715</v>
      </c>
      <c r="C20" s="199" t="s">
        <v>800</v>
      </c>
      <c r="D20" s="199" t="s">
        <v>800</v>
      </c>
      <c r="E20" s="199" t="s">
        <v>800</v>
      </c>
      <c r="F20" s="199" t="s">
        <v>799</v>
      </c>
      <c r="G20" s="199" t="s">
        <v>799</v>
      </c>
      <c r="H20" s="199" t="s">
        <v>799</v>
      </c>
      <c r="I20" s="199" t="s">
        <v>800</v>
      </c>
      <c r="J20" s="199" t="s">
        <v>800</v>
      </c>
      <c r="K20" s="199" t="s">
        <v>800</v>
      </c>
      <c r="L20" s="199" t="s">
        <v>800</v>
      </c>
    </row>
    <row r="21" spans="2:14" x14ac:dyDescent="0.2">
      <c r="B21" s="201" t="s">
        <v>714</v>
      </c>
      <c r="C21" s="199" t="s">
        <v>799</v>
      </c>
      <c r="D21" s="199" t="s">
        <v>799</v>
      </c>
      <c r="E21" s="199" t="s">
        <v>799</v>
      </c>
      <c r="F21" s="199" t="s">
        <v>799</v>
      </c>
      <c r="G21" s="199" t="s">
        <v>799</v>
      </c>
      <c r="H21" s="199" t="s">
        <v>799</v>
      </c>
      <c r="I21" s="199" t="s">
        <v>799</v>
      </c>
      <c r="J21" s="199" t="s">
        <v>799</v>
      </c>
      <c r="K21" s="199" t="s">
        <v>799</v>
      </c>
      <c r="L21" s="199" t="s">
        <v>799</v>
      </c>
    </row>
    <row r="22" spans="2:14" x14ac:dyDescent="0.2">
      <c r="B22" s="201" t="s">
        <v>713</v>
      </c>
      <c r="C22" s="199" t="s">
        <v>799</v>
      </c>
      <c r="D22" s="199" t="s">
        <v>799</v>
      </c>
      <c r="E22" s="199" t="s">
        <v>799</v>
      </c>
      <c r="F22" s="199" t="s">
        <v>799</v>
      </c>
      <c r="G22" s="199" t="s">
        <v>800</v>
      </c>
      <c r="H22" s="199" t="s">
        <v>800</v>
      </c>
      <c r="I22" s="199" t="s">
        <v>800</v>
      </c>
      <c r="J22" s="199" t="s">
        <v>799</v>
      </c>
      <c r="K22" s="199" t="s">
        <v>799</v>
      </c>
      <c r="L22" s="199" t="s">
        <v>799</v>
      </c>
    </row>
    <row r="23" spans="2:14" x14ac:dyDescent="0.2">
      <c r="B23" s="201" t="s">
        <v>712</v>
      </c>
      <c r="C23" s="199" t="s">
        <v>799</v>
      </c>
      <c r="D23" s="199" t="s">
        <v>799</v>
      </c>
      <c r="E23" s="199" t="s">
        <v>799</v>
      </c>
      <c r="F23" s="199" t="s">
        <v>799</v>
      </c>
      <c r="G23" s="199" t="s">
        <v>799</v>
      </c>
      <c r="H23" s="199" t="s">
        <v>799</v>
      </c>
      <c r="I23" s="199" t="s">
        <v>800</v>
      </c>
      <c r="J23" s="199" t="s">
        <v>799</v>
      </c>
      <c r="K23" s="199" t="s">
        <v>799</v>
      </c>
      <c r="L23" s="199" t="s">
        <v>799</v>
      </c>
    </row>
    <row r="24" spans="2:14" x14ac:dyDescent="0.2">
      <c r="B24" s="201" t="s">
        <v>711</v>
      </c>
      <c r="C24" s="200" t="s">
        <v>800</v>
      </c>
      <c r="D24" s="200" t="s">
        <v>800</v>
      </c>
      <c r="E24" s="200" t="s">
        <v>799</v>
      </c>
      <c r="F24" s="200" t="s">
        <v>800</v>
      </c>
      <c r="G24" s="200" t="s">
        <v>799</v>
      </c>
      <c r="H24" s="200" t="s">
        <v>799</v>
      </c>
      <c r="I24" s="200" t="s">
        <v>50</v>
      </c>
      <c r="J24" s="200" t="s">
        <v>799</v>
      </c>
      <c r="K24" s="200" t="s">
        <v>799</v>
      </c>
      <c r="L24" s="200" t="s">
        <v>799</v>
      </c>
    </row>
    <row r="25" spans="2:14" x14ac:dyDescent="0.2">
      <c r="B25" s="201" t="s">
        <v>710</v>
      </c>
      <c r="C25" s="200" t="s">
        <v>800</v>
      </c>
      <c r="D25" s="200" t="s">
        <v>800</v>
      </c>
      <c r="E25" s="200" t="s">
        <v>799</v>
      </c>
      <c r="F25" s="200" t="s">
        <v>800</v>
      </c>
      <c r="G25" s="200" t="s">
        <v>799</v>
      </c>
      <c r="H25" s="200" t="s">
        <v>799</v>
      </c>
      <c r="I25" s="200" t="s">
        <v>50</v>
      </c>
      <c r="J25" s="200" t="s">
        <v>799</v>
      </c>
      <c r="K25" s="200" t="s">
        <v>799</v>
      </c>
      <c r="L25" s="200" t="s">
        <v>799</v>
      </c>
      <c r="N25" s="214"/>
    </row>
    <row r="26" spans="2:14" x14ac:dyDescent="0.2">
      <c r="B26" s="197" t="s">
        <v>709</v>
      </c>
      <c r="C26" s="197">
        <f t="shared" ref="C26:L26" si="0">COUNTIF(C20:C25,"SÍ")+COUNTIF(C20:C25,"N/A")</f>
        <v>3</v>
      </c>
      <c r="D26" s="197">
        <f t="shared" si="0"/>
        <v>3</v>
      </c>
      <c r="E26" s="197">
        <f t="shared" si="0"/>
        <v>5</v>
      </c>
      <c r="F26" s="197">
        <f t="shared" si="0"/>
        <v>4</v>
      </c>
      <c r="G26" s="197">
        <f t="shared" si="0"/>
        <v>5</v>
      </c>
      <c r="H26" s="197">
        <f t="shared" si="0"/>
        <v>5</v>
      </c>
      <c r="I26" s="197">
        <f t="shared" si="0"/>
        <v>3</v>
      </c>
      <c r="J26" s="197">
        <f t="shared" si="0"/>
        <v>5</v>
      </c>
      <c r="K26" s="197">
        <f t="shared" si="0"/>
        <v>5</v>
      </c>
      <c r="L26" s="197">
        <f t="shared" si="0"/>
        <v>5</v>
      </c>
      <c r="M26" s="198">
        <f>(SUM(C26:L26)*33.33%)/60</f>
        <v>0.23886499999999999</v>
      </c>
    </row>
    <row r="27" spans="2:14" x14ac:dyDescent="0.2">
      <c r="B27" s="195" t="s">
        <v>708</v>
      </c>
      <c r="M27" s="196"/>
    </row>
    <row r="28" spans="2:14" x14ac:dyDescent="0.2">
      <c r="M28" s="196"/>
    </row>
    <row r="29" spans="2:14" x14ac:dyDescent="0.2">
      <c r="B29" s="205" t="s">
        <v>719</v>
      </c>
      <c r="C29" s="453"/>
      <c r="D29" s="453"/>
      <c r="E29" s="453"/>
      <c r="F29" s="453"/>
      <c r="G29" s="453"/>
      <c r="H29" s="453"/>
      <c r="I29" s="453"/>
      <c r="J29" s="453"/>
      <c r="K29" s="453"/>
      <c r="L29" s="453"/>
    </row>
    <row r="30" spans="2:14" ht="12.75" customHeight="1" x14ac:dyDescent="0.2">
      <c r="B30" s="204" t="s">
        <v>738</v>
      </c>
      <c r="C30" s="455" t="s">
        <v>718</v>
      </c>
      <c r="D30" s="455"/>
      <c r="E30" s="455"/>
      <c r="F30" s="455"/>
      <c r="G30" s="455"/>
      <c r="H30" s="455"/>
      <c r="I30" s="455"/>
      <c r="J30" s="455"/>
      <c r="K30" s="455"/>
      <c r="L30" s="455"/>
    </row>
    <row r="31" spans="2:14" ht="25.5" x14ac:dyDescent="0.2">
      <c r="B31" s="210" t="s">
        <v>740</v>
      </c>
      <c r="C31" s="211" t="s">
        <v>829</v>
      </c>
      <c r="D31" s="211" t="s">
        <v>830</v>
      </c>
      <c r="E31" s="211" t="s">
        <v>831</v>
      </c>
      <c r="F31" s="211" t="s">
        <v>832</v>
      </c>
      <c r="G31" s="211" t="s">
        <v>833</v>
      </c>
      <c r="H31" s="211" t="s">
        <v>834</v>
      </c>
      <c r="I31" s="211" t="s">
        <v>835</v>
      </c>
      <c r="J31" s="211" t="s">
        <v>836</v>
      </c>
      <c r="K31" s="211" t="s">
        <v>837</v>
      </c>
      <c r="L31" s="211" t="s">
        <v>838</v>
      </c>
    </row>
    <row r="32" spans="2:14" ht="51" x14ac:dyDescent="0.2">
      <c r="B32" s="212" t="s">
        <v>741</v>
      </c>
      <c r="C32" s="213" t="s">
        <v>839</v>
      </c>
      <c r="D32" s="213" t="s">
        <v>840</v>
      </c>
      <c r="E32" s="213" t="s">
        <v>841</v>
      </c>
      <c r="F32" s="213" t="s">
        <v>842</v>
      </c>
      <c r="G32" s="213" t="s">
        <v>843</v>
      </c>
      <c r="H32" s="213" t="s">
        <v>844</v>
      </c>
      <c r="I32" s="213" t="s">
        <v>845</v>
      </c>
      <c r="J32" s="213" t="s">
        <v>846</v>
      </c>
      <c r="K32" s="213" t="s">
        <v>847</v>
      </c>
      <c r="L32" s="213" t="s">
        <v>848</v>
      </c>
    </row>
    <row r="33" spans="2:14" ht="38.25" x14ac:dyDescent="0.2">
      <c r="B33" s="203" t="s">
        <v>716</v>
      </c>
      <c r="C33" s="245" t="s">
        <v>849</v>
      </c>
      <c r="D33" s="245" t="s">
        <v>850</v>
      </c>
      <c r="E33" s="245" t="s">
        <v>851</v>
      </c>
      <c r="F33" s="245" t="s">
        <v>852</v>
      </c>
      <c r="G33" s="245" t="s">
        <v>853</v>
      </c>
      <c r="H33" s="245" t="s">
        <v>854</v>
      </c>
      <c r="I33" s="245" t="s">
        <v>855</v>
      </c>
      <c r="J33" s="245" t="s">
        <v>856</v>
      </c>
      <c r="K33" s="245" t="s">
        <v>857</v>
      </c>
      <c r="L33" s="245" t="s">
        <v>858</v>
      </c>
    </row>
    <row r="34" spans="2:14" x14ac:dyDescent="0.2">
      <c r="B34" s="201" t="s">
        <v>715</v>
      </c>
      <c r="C34" s="200" t="s">
        <v>859</v>
      </c>
      <c r="D34" s="200" t="s">
        <v>859</v>
      </c>
      <c r="E34" s="200" t="s">
        <v>859</v>
      </c>
      <c r="F34" s="200" t="s">
        <v>798</v>
      </c>
      <c r="G34" s="200" t="s">
        <v>798</v>
      </c>
      <c r="H34" s="200" t="s">
        <v>798</v>
      </c>
      <c r="I34" s="200" t="s">
        <v>798</v>
      </c>
      <c r="J34" s="200" t="s">
        <v>798</v>
      </c>
      <c r="K34" s="200" t="s">
        <v>798</v>
      </c>
      <c r="L34" s="200" t="s">
        <v>798</v>
      </c>
    </row>
    <row r="35" spans="2:14" x14ac:dyDescent="0.2">
      <c r="B35" s="201" t="s">
        <v>714</v>
      </c>
      <c r="C35" s="200" t="s">
        <v>50</v>
      </c>
      <c r="D35" s="200" t="s">
        <v>50</v>
      </c>
      <c r="E35" s="200" t="s">
        <v>50</v>
      </c>
      <c r="F35" s="200" t="s">
        <v>798</v>
      </c>
      <c r="G35" s="200" t="s">
        <v>798</v>
      </c>
      <c r="H35" s="200" t="s">
        <v>798</v>
      </c>
      <c r="I35" s="200" t="s">
        <v>798</v>
      </c>
      <c r="J35" s="200" t="s">
        <v>798</v>
      </c>
      <c r="K35" s="200" t="s">
        <v>798</v>
      </c>
      <c r="L35" s="200" t="s">
        <v>798</v>
      </c>
    </row>
    <row r="36" spans="2:14" x14ac:dyDescent="0.2">
      <c r="B36" s="201" t="s">
        <v>713</v>
      </c>
      <c r="C36" s="200" t="s">
        <v>798</v>
      </c>
      <c r="D36" s="200" t="s">
        <v>798</v>
      </c>
      <c r="E36" s="200" t="s">
        <v>798</v>
      </c>
      <c r="F36" s="200" t="s">
        <v>798</v>
      </c>
      <c r="G36" s="200" t="s">
        <v>798</v>
      </c>
      <c r="H36" s="200" t="s">
        <v>798</v>
      </c>
      <c r="I36" s="200" t="s">
        <v>798</v>
      </c>
      <c r="J36" s="200" t="s">
        <v>798</v>
      </c>
      <c r="K36" s="200" t="s">
        <v>798</v>
      </c>
      <c r="L36" s="200" t="s">
        <v>798</v>
      </c>
    </row>
    <row r="37" spans="2:14" x14ac:dyDescent="0.2">
      <c r="B37" s="201" t="s">
        <v>712</v>
      </c>
      <c r="C37" s="200" t="s">
        <v>798</v>
      </c>
      <c r="D37" s="200" t="s">
        <v>798</v>
      </c>
      <c r="E37" s="200" t="s">
        <v>798</v>
      </c>
      <c r="F37" s="200" t="s">
        <v>798</v>
      </c>
      <c r="G37" s="200" t="s">
        <v>798</v>
      </c>
      <c r="H37" s="200" t="s">
        <v>859</v>
      </c>
      <c r="I37" s="200" t="s">
        <v>50</v>
      </c>
      <c r="J37" s="200" t="s">
        <v>798</v>
      </c>
      <c r="K37" s="200" t="s">
        <v>798</v>
      </c>
      <c r="L37" s="200" t="s">
        <v>798</v>
      </c>
    </row>
    <row r="38" spans="2:14" x14ac:dyDescent="0.2">
      <c r="B38" s="201" t="s">
        <v>711</v>
      </c>
      <c r="C38" s="200" t="s">
        <v>859</v>
      </c>
      <c r="D38" s="200" t="s">
        <v>859</v>
      </c>
      <c r="E38" s="200" t="s">
        <v>859</v>
      </c>
      <c r="F38" s="200" t="s">
        <v>50</v>
      </c>
      <c r="G38" s="200" t="s">
        <v>859</v>
      </c>
      <c r="H38" s="200" t="s">
        <v>859</v>
      </c>
      <c r="I38" s="200" t="s">
        <v>50</v>
      </c>
      <c r="J38" s="200" t="s">
        <v>859</v>
      </c>
      <c r="K38" s="200" t="s">
        <v>50</v>
      </c>
      <c r="L38" s="200" t="s">
        <v>50</v>
      </c>
    </row>
    <row r="39" spans="2:14" x14ac:dyDescent="0.2">
      <c r="B39" s="201" t="s">
        <v>710</v>
      </c>
      <c r="C39" s="200" t="s">
        <v>859</v>
      </c>
      <c r="D39" s="200" t="s">
        <v>859</v>
      </c>
      <c r="E39" s="200" t="s">
        <v>859</v>
      </c>
      <c r="F39" s="200" t="s">
        <v>50</v>
      </c>
      <c r="G39" s="200" t="s">
        <v>859</v>
      </c>
      <c r="H39" s="200" t="s">
        <v>859</v>
      </c>
      <c r="I39" s="200" t="s">
        <v>50</v>
      </c>
      <c r="J39" s="200" t="s">
        <v>859</v>
      </c>
      <c r="K39" s="200" t="s">
        <v>50</v>
      </c>
      <c r="L39" s="200" t="s">
        <v>50</v>
      </c>
      <c r="N39" s="214"/>
    </row>
    <row r="40" spans="2:14" x14ac:dyDescent="0.2">
      <c r="B40" s="197" t="s">
        <v>709</v>
      </c>
      <c r="C40" s="197">
        <f t="shared" ref="C40:L40" si="1">COUNTIF(C34:C39,"SÍ")+COUNTIF(C34:C39,"N/A")</f>
        <v>3</v>
      </c>
      <c r="D40" s="197">
        <f t="shared" si="1"/>
        <v>3</v>
      </c>
      <c r="E40" s="197">
        <f t="shared" si="1"/>
        <v>3</v>
      </c>
      <c r="F40" s="197">
        <f t="shared" si="1"/>
        <v>6</v>
      </c>
      <c r="G40" s="197">
        <f t="shared" si="1"/>
        <v>4</v>
      </c>
      <c r="H40" s="197">
        <f t="shared" si="1"/>
        <v>3</v>
      </c>
      <c r="I40" s="197">
        <f t="shared" si="1"/>
        <v>6</v>
      </c>
      <c r="J40" s="197">
        <f t="shared" si="1"/>
        <v>4</v>
      </c>
      <c r="K40" s="197">
        <f t="shared" si="1"/>
        <v>6</v>
      </c>
      <c r="L40" s="197">
        <f t="shared" si="1"/>
        <v>6</v>
      </c>
      <c r="M40" s="198">
        <f>(SUM(C40:L40)*33.33%)/60</f>
        <v>0.24441999999999997</v>
      </c>
    </row>
    <row r="41" spans="2:14" x14ac:dyDescent="0.2">
      <c r="B41" s="195" t="s">
        <v>708</v>
      </c>
      <c r="M41" s="196"/>
    </row>
    <row r="42" spans="2:14" x14ac:dyDescent="0.2">
      <c r="M42" s="196"/>
    </row>
    <row r="43" spans="2:14" x14ac:dyDescent="0.2">
      <c r="B43" s="205" t="s">
        <v>719</v>
      </c>
      <c r="C43" s="454"/>
      <c r="D43" s="454"/>
      <c r="E43" s="454"/>
      <c r="F43" s="454"/>
      <c r="G43" s="454"/>
      <c r="H43" s="454"/>
      <c r="I43" s="454"/>
      <c r="J43" s="454"/>
      <c r="K43" s="454"/>
      <c r="L43" s="454"/>
    </row>
    <row r="44" spans="2:14" x14ac:dyDescent="0.2">
      <c r="B44" s="204" t="s">
        <v>737</v>
      </c>
      <c r="C44" s="455" t="s">
        <v>718</v>
      </c>
      <c r="D44" s="455"/>
      <c r="E44" s="455"/>
      <c r="F44" s="455"/>
      <c r="G44" s="455"/>
      <c r="H44" s="455"/>
      <c r="I44" s="455"/>
      <c r="J44" s="455"/>
      <c r="K44" s="455"/>
      <c r="L44" s="455"/>
    </row>
    <row r="45" spans="2:14" ht="25.5" x14ac:dyDescent="0.2">
      <c r="B45" s="210" t="s">
        <v>740</v>
      </c>
      <c r="C45" s="211" t="s">
        <v>860</v>
      </c>
      <c r="D45" s="211" t="s">
        <v>861</v>
      </c>
      <c r="E45" s="211" t="s">
        <v>862</v>
      </c>
      <c r="F45" s="211" t="s">
        <v>863</v>
      </c>
      <c r="G45" s="211" t="s">
        <v>864</v>
      </c>
      <c r="H45" s="211" t="s">
        <v>865</v>
      </c>
      <c r="I45" s="211" t="s">
        <v>866</v>
      </c>
      <c r="J45" s="211" t="s">
        <v>867</v>
      </c>
      <c r="K45" s="211" t="s">
        <v>868</v>
      </c>
      <c r="L45" s="211" t="s">
        <v>869</v>
      </c>
    </row>
    <row r="46" spans="2:14" ht="25.5" x14ac:dyDescent="0.2">
      <c r="B46" s="212" t="s">
        <v>741</v>
      </c>
      <c r="C46" s="213" t="s">
        <v>870</v>
      </c>
      <c r="D46" s="213" t="s">
        <v>871</v>
      </c>
      <c r="E46" s="213" t="s">
        <v>841</v>
      </c>
      <c r="F46" s="213"/>
      <c r="G46" s="213" t="s">
        <v>872</v>
      </c>
      <c r="H46" s="213" t="s">
        <v>873</v>
      </c>
      <c r="I46" s="213" t="s">
        <v>874</v>
      </c>
      <c r="J46" s="213" t="s">
        <v>875</v>
      </c>
      <c r="K46" s="213"/>
      <c r="L46" s="213" t="s">
        <v>876</v>
      </c>
    </row>
    <row r="47" spans="2:14" ht="38.25" x14ac:dyDescent="0.2">
      <c r="B47" s="203" t="s">
        <v>716</v>
      </c>
      <c r="C47" s="245" t="s">
        <v>877</v>
      </c>
      <c r="D47" s="245" t="s">
        <v>878</v>
      </c>
      <c r="E47" s="245" t="s">
        <v>879</v>
      </c>
      <c r="F47" s="245" t="s">
        <v>880</v>
      </c>
      <c r="G47" s="245" t="s">
        <v>881</v>
      </c>
      <c r="H47" s="245" t="s">
        <v>882</v>
      </c>
      <c r="I47" s="245" t="s">
        <v>883</v>
      </c>
      <c r="J47" s="245" t="s">
        <v>884</v>
      </c>
      <c r="K47" s="245" t="s">
        <v>885</v>
      </c>
      <c r="L47" s="245" t="s">
        <v>886</v>
      </c>
    </row>
    <row r="48" spans="2:14" x14ac:dyDescent="0.2">
      <c r="B48" s="201" t="s">
        <v>715</v>
      </c>
      <c r="C48" s="199" t="s">
        <v>859</v>
      </c>
      <c r="D48" s="199" t="s">
        <v>798</v>
      </c>
      <c r="E48" s="199" t="s">
        <v>798</v>
      </c>
      <c r="F48" s="199" t="s">
        <v>798</v>
      </c>
      <c r="G48" s="199" t="s">
        <v>798</v>
      </c>
      <c r="H48" s="199" t="s">
        <v>798</v>
      </c>
      <c r="I48" s="199" t="s">
        <v>798</v>
      </c>
      <c r="J48" s="199" t="s">
        <v>859</v>
      </c>
      <c r="K48" s="199" t="s">
        <v>798</v>
      </c>
      <c r="L48" s="199" t="s">
        <v>859</v>
      </c>
    </row>
    <row r="49" spans="2:14" x14ac:dyDescent="0.2">
      <c r="B49" s="201" t="s">
        <v>714</v>
      </c>
      <c r="C49" s="199" t="s">
        <v>798</v>
      </c>
      <c r="D49" s="199" t="s">
        <v>50</v>
      </c>
      <c r="E49" s="199" t="s">
        <v>50</v>
      </c>
      <c r="F49" s="199" t="s">
        <v>798</v>
      </c>
      <c r="G49" s="199" t="s">
        <v>798</v>
      </c>
      <c r="H49" s="199" t="s">
        <v>798</v>
      </c>
      <c r="I49" s="199" t="s">
        <v>798</v>
      </c>
      <c r="J49" s="199" t="s">
        <v>798</v>
      </c>
      <c r="K49" s="199" t="s">
        <v>798</v>
      </c>
      <c r="L49" s="199" t="s">
        <v>798</v>
      </c>
    </row>
    <row r="50" spans="2:14" x14ac:dyDescent="0.2">
      <c r="B50" s="201" t="s">
        <v>713</v>
      </c>
      <c r="C50" s="199" t="s">
        <v>798</v>
      </c>
      <c r="D50" s="199" t="s">
        <v>798</v>
      </c>
      <c r="E50" s="199" t="s">
        <v>798</v>
      </c>
      <c r="F50" s="199" t="s">
        <v>859</v>
      </c>
      <c r="G50" s="199" t="s">
        <v>798</v>
      </c>
      <c r="H50" s="199" t="s">
        <v>798</v>
      </c>
      <c r="I50" s="199" t="s">
        <v>798</v>
      </c>
      <c r="J50" s="199" t="s">
        <v>798</v>
      </c>
      <c r="K50" s="199" t="s">
        <v>798</v>
      </c>
      <c r="L50" s="199" t="s">
        <v>798</v>
      </c>
    </row>
    <row r="51" spans="2:14" x14ac:dyDescent="0.2">
      <c r="B51" s="201" t="s">
        <v>712</v>
      </c>
      <c r="C51" s="199" t="s">
        <v>798</v>
      </c>
      <c r="D51" s="199" t="s">
        <v>798</v>
      </c>
      <c r="E51" s="199" t="s">
        <v>798</v>
      </c>
      <c r="F51" s="199" t="s">
        <v>859</v>
      </c>
      <c r="G51" s="199" t="s">
        <v>798</v>
      </c>
      <c r="H51" s="199" t="s">
        <v>798</v>
      </c>
      <c r="I51" s="199" t="s">
        <v>798</v>
      </c>
      <c r="J51" s="199" t="s">
        <v>798</v>
      </c>
      <c r="K51" s="199" t="s">
        <v>798</v>
      </c>
      <c r="L51" s="199" t="s">
        <v>798</v>
      </c>
    </row>
    <row r="52" spans="2:14" x14ac:dyDescent="0.2">
      <c r="B52" s="201" t="s">
        <v>711</v>
      </c>
      <c r="C52" s="199" t="s">
        <v>859</v>
      </c>
      <c r="D52" s="199" t="s">
        <v>798</v>
      </c>
      <c r="E52" s="199" t="s">
        <v>798</v>
      </c>
      <c r="F52" s="199" t="s">
        <v>859</v>
      </c>
      <c r="G52" s="199" t="s">
        <v>798</v>
      </c>
      <c r="H52" s="199" t="s">
        <v>859</v>
      </c>
      <c r="I52" s="199" t="s">
        <v>798</v>
      </c>
      <c r="J52" s="199" t="s">
        <v>798</v>
      </c>
      <c r="K52" s="199" t="s">
        <v>50</v>
      </c>
      <c r="L52" s="199" t="s">
        <v>50</v>
      </c>
    </row>
    <row r="53" spans="2:14" x14ac:dyDescent="0.2">
      <c r="B53" s="201" t="s">
        <v>710</v>
      </c>
      <c r="C53" s="199" t="s">
        <v>859</v>
      </c>
      <c r="D53" s="199" t="s">
        <v>798</v>
      </c>
      <c r="E53" s="199" t="s">
        <v>798</v>
      </c>
      <c r="F53" s="199" t="s">
        <v>859</v>
      </c>
      <c r="G53" s="199" t="s">
        <v>798</v>
      </c>
      <c r="H53" s="199" t="s">
        <v>859</v>
      </c>
      <c r="I53" s="199" t="s">
        <v>798</v>
      </c>
      <c r="J53" s="199" t="s">
        <v>798</v>
      </c>
      <c r="K53" s="199" t="s">
        <v>50</v>
      </c>
      <c r="L53" s="199" t="s">
        <v>50</v>
      </c>
      <c r="N53" s="214"/>
    </row>
    <row r="54" spans="2:14" x14ac:dyDescent="0.2">
      <c r="B54" s="197" t="s">
        <v>709</v>
      </c>
      <c r="C54" s="197">
        <f t="shared" ref="C54:L54" si="2">COUNTIF(C48:C53,"SÍ")+COUNTIF(C48:C53,"N/A")</f>
        <v>3</v>
      </c>
      <c r="D54" s="197">
        <f t="shared" si="2"/>
        <v>6</v>
      </c>
      <c r="E54" s="197">
        <f t="shared" si="2"/>
        <v>6</v>
      </c>
      <c r="F54" s="197">
        <f t="shared" si="2"/>
        <v>2</v>
      </c>
      <c r="G54" s="197">
        <f t="shared" si="2"/>
        <v>6</v>
      </c>
      <c r="H54" s="197">
        <f t="shared" si="2"/>
        <v>4</v>
      </c>
      <c r="I54" s="197">
        <f t="shared" si="2"/>
        <v>6</v>
      </c>
      <c r="J54" s="197">
        <f t="shared" si="2"/>
        <v>5</v>
      </c>
      <c r="K54" s="197">
        <f t="shared" si="2"/>
        <v>6</v>
      </c>
      <c r="L54" s="197">
        <f t="shared" si="2"/>
        <v>5</v>
      </c>
      <c r="M54" s="198">
        <f>(SUM(C54:L54)*33.33%)/60</f>
        <v>0.27219499999999996</v>
      </c>
    </row>
    <row r="55" spans="2:14" x14ac:dyDescent="0.2">
      <c r="B55" s="195" t="s">
        <v>708</v>
      </c>
      <c r="M55" s="196"/>
    </row>
    <row r="57" spans="2:14" x14ac:dyDescent="0.2">
      <c r="B57" s="205" t="s">
        <v>719</v>
      </c>
    </row>
    <row r="58" spans="2:14" x14ac:dyDescent="0.2">
      <c r="B58" s="204" t="s">
        <v>736</v>
      </c>
      <c r="C58" s="453" t="s">
        <v>718</v>
      </c>
      <c r="D58" s="453"/>
      <c r="E58" s="453"/>
      <c r="F58" s="453"/>
      <c r="G58" s="453"/>
      <c r="H58" s="453"/>
      <c r="I58" s="453"/>
      <c r="J58" s="453"/>
      <c r="K58" s="453"/>
      <c r="L58" s="453"/>
    </row>
    <row r="59" spans="2:14" ht="25.5" x14ac:dyDescent="0.2">
      <c r="B59" s="210" t="s">
        <v>740</v>
      </c>
      <c r="C59" s="211" t="s">
        <v>887</v>
      </c>
      <c r="D59" s="211" t="s">
        <v>888</v>
      </c>
      <c r="E59" s="211" t="s">
        <v>889</v>
      </c>
      <c r="F59" s="211" t="s">
        <v>890</v>
      </c>
      <c r="G59" s="211" t="s">
        <v>891</v>
      </c>
      <c r="H59" s="211" t="s">
        <v>892</v>
      </c>
      <c r="I59" s="211" t="s">
        <v>893</v>
      </c>
      <c r="J59" s="211" t="s">
        <v>894</v>
      </c>
      <c r="K59" s="211" t="s">
        <v>895</v>
      </c>
      <c r="L59" s="211" t="s">
        <v>896</v>
      </c>
    </row>
    <row r="60" spans="2:14" ht="25.5" x14ac:dyDescent="0.2">
      <c r="B60" s="212" t="s">
        <v>741</v>
      </c>
      <c r="C60" s="213" t="s">
        <v>839</v>
      </c>
      <c r="D60" s="213" t="s">
        <v>897</v>
      </c>
      <c r="E60" s="213" t="s">
        <v>898</v>
      </c>
      <c r="F60" s="213" t="s">
        <v>899</v>
      </c>
      <c r="G60" s="213" t="s">
        <v>900</v>
      </c>
      <c r="H60" s="213" t="s">
        <v>901</v>
      </c>
      <c r="I60" s="213" t="s">
        <v>902</v>
      </c>
      <c r="J60" s="213" t="s">
        <v>903</v>
      </c>
      <c r="K60" s="213" t="s">
        <v>904</v>
      </c>
      <c r="L60" s="213" t="s">
        <v>905</v>
      </c>
    </row>
    <row r="61" spans="2:14" s="196" customFormat="1" ht="38.25" x14ac:dyDescent="0.2">
      <c r="B61" s="246" t="s">
        <v>716</v>
      </c>
      <c r="C61" s="245" t="s">
        <v>906</v>
      </c>
      <c r="D61" s="245" t="s">
        <v>907</v>
      </c>
      <c r="E61" s="245" t="s">
        <v>878</v>
      </c>
      <c r="F61" s="245" t="s">
        <v>908</v>
      </c>
      <c r="G61" s="245" t="s">
        <v>909</v>
      </c>
      <c r="H61" s="245" t="s">
        <v>910</v>
      </c>
      <c r="I61" s="245" t="s">
        <v>856</v>
      </c>
      <c r="J61" s="245" t="s">
        <v>911</v>
      </c>
      <c r="K61" s="245" t="s">
        <v>912</v>
      </c>
      <c r="L61" s="245" t="s">
        <v>913</v>
      </c>
    </row>
    <row r="62" spans="2:14" x14ac:dyDescent="0.2">
      <c r="B62" s="201" t="s">
        <v>715</v>
      </c>
      <c r="C62" s="199" t="s">
        <v>859</v>
      </c>
      <c r="D62" s="199" t="s">
        <v>859</v>
      </c>
      <c r="E62" s="199" t="s">
        <v>859</v>
      </c>
      <c r="F62" s="199" t="s">
        <v>798</v>
      </c>
      <c r="G62" s="199" t="s">
        <v>798</v>
      </c>
      <c r="H62" s="199" t="s">
        <v>798</v>
      </c>
      <c r="I62" s="199" t="s">
        <v>798</v>
      </c>
      <c r="J62" s="199" t="s">
        <v>798</v>
      </c>
      <c r="K62" s="199" t="s">
        <v>798</v>
      </c>
      <c r="L62" s="199" t="s">
        <v>798</v>
      </c>
    </row>
    <row r="63" spans="2:14" x14ac:dyDescent="0.2">
      <c r="B63" s="201" t="s">
        <v>714</v>
      </c>
      <c r="C63" s="199" t="s">
        <v>50</v>
      </c>
      <c r="D63" s="199" t="s">
        <v>798</v>
      </c>
      <c r="E63" s="199" t="s">
        <v>50</v>
      </c>
      <c r="F63" s="199" t="s">
        <v>798</v>
      </c>
      <c r="G63" s="199" t="s">
        <v>798</v>
      </c>
      <c r="H63" s="199" t="s">
        <v>798</v>
      </c>
      <c r="I63" s="199" t="s">
        <v>798</v>
      </c>
      <c r="J63" s="199" t="s">
        <v>798</v>
      </c>
      <c r="K63" s="199" t="s">
        <v>798</v>
      </c>
      <c r="L63" s="199" t="s">
        <v>798</v>
      </c>
    </row>
    <row r="64" spans="2:14" x14ac:dyDescent="0.2">
      <c r="B64" s="201" t="s">
        <v>713</v>
      </c>
      <c r="C64" s="199" t="s">
        <v>798</v>
      </c>
      <c r="D64" s="199" t="s">
        <v>798</v>
      </c>
      <c r="E64" s="199" t="s">
        <v>798</v>
      </c>
      <c r="F64" s="199" t="s">
        <v>798</v>
      </c>
      <c r="G64" s="199" t="s">
        <v>798</v>
      </c>
      <c r="H64" s="199" t="s">
        <v>798</v>
      </c>
      <c r="I64" s="199" t="s">
        <v>798</v>
      </c>
      <c r="J64" s="199" t="s">
        <v>798</v>
      </c>
      <c r="K64" s="199" t="s">
        <v>798</v>
      </c>
      <c r="L64" s="199" t="s">
        <v>798</v>
      </c>
    </row>
    <row r="65" spans="2:14" x14ac:dyDescent="0.2">
      <c r="B65" s="201" t="s">
        <v>712</v>
      </c>
      <c r="C65" s="199" t="s">
        <v>798</v>
      </c>
      <c r="D65" s="199" t="s">
        <v>859</v>
      </c>
      <c r="E65" s="199" t="s">
        <v>50</v>
      </c>
      <c r="F65" s="199" t="s">
        <v>798</v>
      </c>
      <c r="G65" s="199" t="s">
        <v>798</v>
      </c>
      <c r="H65" s="199" t="s">
        <v>798</v>
      </c>
      <c r="I65" s="199" t="s">
        <v>798</v>
      </c>
      <c r="J65" s="199" t="s">
        <v>798</v>
      </c>
      <c r="K65" s="199" t="s">
        <v>798</v>
      </c>
      <c r="L65" s="199" t="s">
        <v>859</v>
      </c>
    </row>
    <row r="66" spans="2:14" x14ac:dyDescent="0.2">
      <c r="B66" s="201" t="s">
        <v>711</v>
      </c>
      <c r="C66" s="200" t="s">
        <v>798</v>
      </c>
      <c r="D66" s="199" t="s">
        <v>859</v>
      </c>
      <c r="E66" s="199" t="s">
        <v>859</v>
      </c>
      <c r="F66" s="199" t="s">
        <v>50</v>
      </c>
      <c r="G66" s="199" t="s">
        <v>859</v>
      </c>
      <c r="H66" s="199" t="s">
        <v>798</v>
      </c>
      <c r="I66" s="199" t="s">
        <v>798</v>
      </c>
      <c r="J66" s="199" t="s">
        <v>798</v>
      </c>
      <c r="K66" s="199" t="s">
        <v>50</v>
      </c>
      <c r="L66" s="199" t="s">
        <v>50</v>
      </c>
    </row>
    <row r="67" spans="2:14" x14ac:dyDescent="0.2">
      <c r="B67" s="201" t="s">
        <v>710</v>
      </c>
      <c r="C67" s="200" t="s">
        <v>798</v>
      </c>
      <c r="D67" s="199" t="s">
        <v>859</v>
      </c>
      <c r="E67" s="199" t="s">
        <v>859</v>
      </c>
      <c r="F67" s="199" t="s">
        <v>50</v>
      </c>
      <c r="G67" s="199" t="s">
        <v>859</v>
      </c>
      <c r="H67" s="199" t="s">
        <v>859</v>
      </c>
      <c r="I67" s="199" t="s">
        <v>798</v>
      </c>
      <c r="J67" s="199" t="s">
        <v>859</v>
      </c>
      <c r="K67" s="199" t="s">
        <v>50</v>
      </c>
      <c r="L67" s="199" t="s">
        <v>50</v>
      </c>
      <c r="N67" s="214"/>
    </row>
    <row r="68" spans="2:14" x14ac:dyDescent="0.2">
      <c r="B68" s="197" t="s">
        <v>709</v>
      </c>
      <c r="C68" s="197">
        <f t="shared" ref="C68:L68" si="3">COUNTIF(C62:C67,"SÍ")+COUNTIF(C62:C67,"N/A")</f>
        <v>5</v>
      </c>
      <c r="D68" s="197">
        <f t="shared" si="3"/>
        <v>2</v>
      </c>
      <c r="E68" s="197">
        <f t="shared" si="3"/>
        <v>3</v>
      </c>
      <c r="F68" s="197">
        <f t="shared" si="3"/>
        <v>6</v>
      </c>
      <c r="G68" s="197">
        <f t="shared" si="3"/>
        <v>4</v>
      </c>
      <c r="H68" s="197">
        <f t="shared" si="3"/>
        <v>5</v>
      </c>
      <c r="I68" s="197">
        <f t="shared" si="3"/>
        <v>6</v>
      </c>
      <c r="J68" s="197">
        <f t="shared" si="3"/>
        <v>5</v>
      </c>
      <c r="K68" s="197">
        <f t="shared" si="3"/>
        <v>6</v>
      </c>
      <c r="L68" s="197">
        <f t="shared" si="3"/>
        <v>5</v>
      </c>
      <c r="M68" s="198">
        <f>(SUM(C68:L68)*33.33%)/60</f>
        <v>0.26108499999999996</v>
      </c>
    </row>
    <row r="69" spans="2:14" x14ac:dyDescent="0.2">
      <c r="B69" s="195" t="s">
        <v>708</v>
      </c>
      <c r="M69" s="196"/>
    </row>
    <row r="71" spans="2:14" x14ac:dyDescent="0.2">
      <c r="B71" s="205" t="s">
        <v>719</v>
      </c>
      <c r="D71" s="195"/>
      <c r="E71" s="195"/>
      <c r="F71" s="195"/>
      <c r="G71" s="195"/>
      <c r="H71" s="195"/>
      <c r="I71" s="195"/>
      <c r="J71" s="195"/>
      <c r="K71" s="195"/>
      <c r="L71" s="195"/>
    </row>
    <row r="72" spans="2:14" x14ac:dyDescent="0.2">
      <c r="B72" s="204" t="s">
        <v>735</v>
      </c>
      <c r="C72" s="453" t="s">
        <v>718</v>
      </c>
      <c r="D72" s="453"/>
      <c r="E72" s="453"/>
      <c r="F72" s="453"/>
      <c r="G72" s="453"/>
      <c r="H72" s="453"/>
      <c r="I72" s="453"/>
      <c r="J72" s="453"/>
      <c r="K72" s="453"/>
      <c r="L72" s="453"/>
    </row>
    <row r="73" spans="2:14" ht="25.5" x14ac:dyDescent="0.2">
      <c r="B73" s="210" t="s">
        <v>740</v>
      </c>
      <c r="C73" s="211" t="s">
        <v>914</v>
      </c>
      <c r="D73" s="211" t="s">
        <v>915</v>
      </c>
      <c r="E73" s="211" t="s">
        <v>916</v>
      </c>
      <c r="F73" s="211" t="s">
        <v>917</v>
      </c>
      <c r="G73" s="211" t="s">
        <v>918</v>
      </c>
      <c r="H73" s="211" t="s">
        <v>919</v>
      </c>
      <c r="I73" s="211" t="s">
        <v>920</v>
      </c>
      <c r="J73" s="211" t="s">
        <v>921</v>
      </c>
      <c r="K73" s="211" t="s">
        <v>922</v>
      </c>
      <c r="L73" s="211" t="s">
        <v>923</v>
      </c>
    </row>
    <row r="74" spans="2:14" ht="25.5" x14ac:dyDescent="0.2">
      <c r="B74" s="212" t="s">
        <v>741</v>
      </c>
      <c r="C74" s="213" t="s">
        <v>839</v>
      </c>
      <c r="D74" s="213" t="s">
        <v>924</v>
      </c>
      <c r="E74" s="213" t="s">
        <v>925</v>
      </c>
      <c r="F74" s="213" t="s">
        <v>926</v>
      </c>
      <c r="G74" s="213" t="s">
        <v>927</v>
      </c>
      <c r="H74" s="213" t="s">
        <v>928</v>
      </c>
      <c r="I74" s="213" t="s">
        <v>929</v>
      </c>
      <c r="J74" s="213" t="s">
        <v>930</v>
      </c>
      <c r="K74" s="213" t="s">
        <v>847</v>
      </c>
      <c r="L74" s="213" t="s">
        <v>931</v>
      </c>
    </row>
    <row r="75" spans="2:14" s="196" customFormat="1" ht="38.25" x14ac:dyDescent="0.2">
      <c r="B75" s="246" t="s">
        <v>716</v>
      </c>
      <c r="C75" s="245" t="s">
        <v>932</v>
      </c>
      <c r="D75" s="245" t="s">
        <v>933</v>
      </c>
      <c r="E75" s="245" t="s">
        <v>934</v>
      </c>
      <c r="F75" s="245" t="s">
        <v>935</v>
      </c>
      <c r="G75" s="245" t="s">
        <v>936</v>
      </c>
      <c r="H75" s="245" t="s">
        <v>937</v>
      </c>
      <c r="I75" s="245" t="s">
        <v>938</v>
      </c>
      <c r="J75" s="245" t="s">
        <v>885</v>
      </c>
      <c r="K75" s="245" t="s">
        <v>939</v>
      </c>
      <c r="L75" s="245" t="s">
        <v>939</v>
      </c>
    </row>
    <row r="76" spans="2:14" x14ac:dyDescent="0.2">
      <c r="B76" s="201" t="s">
        <v>715</v>
      </c>
      <c r="C76" s="199" t="s">
        <v>798</v>
      </c>
      <c r="D76" s="199" t="s">
        <v>859</v>
      </c>
      <c r="E76" s="199" t="s">
        <v>859</v>
      </c>
      <c r="F76" s="199" t="s">
        <v>798</v>
      </c>
      <c r="G76" s="199" t="s">
        <v>798</v>
      </c>
      <c r="H76" s="199" t="s">
        <v>798</v>
      </c>
      <c r="I76" s="199" t="s">
        <v>798</v>
      </c>
      <c r="J76" s="199" t="s">
        <v>798</v>
      </c>
      <c r="K76" s="199" t="s">
        <v>859</v>
      </c>
      <c r="L76" s="199" t="s">
        <v>859</v>
      </c>
    </row>
    <row r="77" spans="2:14" x14ac:dyDescent="0.2">
      <c r="B77" s="201" t="s">
        <v>714</v>
      </c>
      <c r="C77" s="199" t="s">
        <v>50</v>
      </c>
      <c r="D77" s="199" t="s">
        <v>798</v>
      </c>
      <c r="E77" s="199" t="s">
        <v>798</v>
      </c>
      <c r="F77" s="199" t="s">
        <v>798</v>
      </c>
      <c r="G77" s="199" t="s">
        <v>798</v>
      </c>
      <c r="H77" s="199" t="s">
        <v>798</v>
      </c>
      <c r="I77" s="199" t="s">
        <v>798</v>
      </c>
      <c r="J77" s="199" t="s">
        <v>798</v>
      </c>
      <c r="K77" s="199" t="s">
        <v>798</v>
      </c>
      <c r="L77" s="199" t="s">
        <v>798</v>
      </c>
    </row>
    <row r="78" spans="2:14" x14ac:dyDescent="0.2">
      <c r="B78" s="201" t="s">
        <v>713</v>
      </c>
      <c r="C78" s="199" t="s">
        <v>798</v>
      </c>
      <c r="D78" s="199" t="s">
        <v>798</v>
      </c>
      <c r="E78" s="199" t="s">
        <v>798</v>
      </c>
      <c r="F78" s="199" t="s">
        <v>798</v>
      </c>
      <c r="G78" s="199" t="s">
        <v>798</v>
      </c>
      <c r="H78" s="199" t="s">
        <v>798</v>
      </c>
      <c r="I78" s="199" t="s">
        <v>798</v>
      </c>
      <c r="J78" s="199" t="s">
        <v>798</v>
      </c>
      <c r="K78" s="199" t="s">
        <v>798</v>
      </c>
      <c r="L78" s="199" t="s">
        <v>859</v>
      </c>
    </row>
    <row r="79" spans="2:14" x14ac:dyDescent="0.2">
      <c r="B79" s="201" t="s">
        <v>712</v>
      </c>
      <c r="C79" s="199" t="s">
        <v>798</v>
      </c>
      <c r="D79" s="199" t="s">
        <v>798</v>
      </c>
      <c r="E79" s="199" t="s">
        <v>798</v>
      </c>
      <c r="F79" s="199" t="s">
        <v>798</v>
      </c>
      <c r="G79" s="199" t="s">
        <v>798</v>
      </c>
      <c r="H79" s="199" t="s">
        <v>798</v>
      </c>
      <c r="I79" s="199" t="s">
        <v>798</v>
      </c>
      <c r="J79" s="199" t="s">
        <v>798</v>
      </c>
      <c r="K79" s="199" t="s">
        <v>859</v>
      </c>
      <c r="L79" s="199" t="s">
        <v>798</v>
      </c>
    </row>
    <row r="80" spans="2:14" x14ac:dyDescent="0.2">
      <c r="B80" s="201" t="s">
        <v>711</v>
      </c>
      <c r="C80" s="200" t="s">
        <v>798</v>
      </c>
      <c r="D80" s="199" t="s">
        <v>859</v>
      </c>
      <c r="E80" s="199" t="s">
        <v>859</v>
      </c>
      <c r="F80" s="199" t="s">
        <v>859</v>
      </c>
      <c r="G80" s="199" t="s">
        <v>859</v>
      </c>
      <c r="H80" s="199" t="s">
        <v>859</v>
      </c>
      <c r="I80" s="199" t="s">
        <v>50</v>
      </c>
      <c r="J80" s="199" t="s">
        <v>50</v>
      </c>
      <c r="K80" s="199" t="s">
        <v>50</v>
      </c>
      <c r="L80" s="199" t="s">
        <v>50</v>
      </c>
    </row>
    <row r="81" spans="2:14" x14ac:dyDescent="0.2">
      <c r="B81" s="201" t="s">
        <v>710</v>
      </c>
      <c r="C81" s="200" t="s">
        <v>798</v>
      </c>
      <c r="D81" s="199" t="s">
        <v>859</v>
      </c>
      <c r="E81" s="199" t="s">
        <v>859</v>
      </c>
      <c r="F81" s="199" t="s">
        <v>859</v>
      </c>
      <c r="G81" s="199" t="s">
        <v>859</v>
      </c>
      <c r="H81" s="199" t="s">
        <v>859</v>
      </c>
      <c r="I81" s="199" t="s">
        <v>50</v>
      </c>
      <c r="J81" s="199" t="s">
        <v>50</v>
      </c>
      <c r="K81" s="199" t="s">
        <v>50</v>
      </c>
      <c r="L81" s="199" t="s">
        <v>50</v>
      </c>
      <c r="N81" s="214"/>
    </row>
    <row r="82" spans="2:14" x14ac:dyDescent="0.2">
      <c r="B82" s="197" t="s">
        <v>709</v>
      </c>
      <c r="C82" s="197">
        <f t="shared" ref="C82:L82" si="4">COUNTIF(C76:C81,"SÍ")+COUNTIF(C76:C81,"N/A")</f>
        <v>6</v>
      </c>
      <c r="D82" s="197">
        <f t="shared" si="4"/>
        <v>3</v>
      </c>
      <c r="E82" s="197">
        <f t="shared" si="4"/>
        <v>3</v>
      </c>
      <c r="F82" s="197">
        <f t="shared" si="4"/>
        <v>4</v>
      </c>
      <c r="G82" s="197">
        <f t="shared" si="4"/>
        <v>4</v>
      </c>
      <c r="H82" s="197">
        <f t="shared" si="4"/>
        <v>4</v>
      </c>
      <c r="I82" s="197">
        <f t="shared" si="4"/>
        <v>6</v>
      </c>
      <c r="J82" s="197">
        <f t="shared" si="4"/>
        <v>6</v>
      </c>
      <c r="K82" s="197">
        <f t="shared" si="4"/>
        <v>4</v>
      </c>
      <c r="L82" s="197">
        <f t="shared" si="4"/>
        <v>4</v>
      </c>
      <c r="M82" s="198">
        <f>(SUM(C82:L82)*33.33%)/60</f>
        <v>0.24441999999999997</v>
      </c>
    </row>
    <row r="83" spans="2:14" x14ac:dyDescent="0.2">
      <c r="B83" s="195" t="s">
        <v>708</v>
      </c>
      <c r="M83" s="196"/>
    </row>
    <row r="85" spans="2:14" x14ac:dyDescent="0.2">
      <c r="B85" s="205" t="s">
        <v>719</v>
      </c>
      <c r="D85" s="215"/>
      <c r="E85" s="215"/>
      <c r="F85" s="215"/>
      <c r="G85" s="215"/>
      <c r="H85" s="215"/>
      <c r="I85" s="215"/>
      <c r="J85" s="215"/>
      <c r="K85" s="215"/>
      <c r="L85" s="215"/>
    </row>
    <row r="86" spans="2:14" x14ac:dyDescent="0.2">
      <c r="B86" s="204" t="s">
        <v>734</v>
      </c>
      <c r="C86" s="455" t="s">
        <v>718</v>
      </c>
      <c r="D86" s="455"/>
      <c r="E86" s="455"/>
      <c r="F86" s="455"/>
      <c r="G86" s="455"/>
      <c r="H86" s="455"/>
      <c r="I86" s="455"/>
      <c r="J86" s="455"/>
      <c r="K86" s="455"/>
      <c r="L86" s="455"/>
    </row>
    <row r="87" spans="2:14" s="196" customFormat="1" ht="25.5" x14ac:dyDescent="0.2">
      <c r="B87" s="247" t="s">
        <v>740</v>
      </c>
      <c r="C87" s="211" t="s">
        <v>1122</v>
      </c>
      <c r="D87" s="211" t="s">
        <v>1123</v>
      </c>
      <c r="E87" s="211" t="s">
        <v>1124</v>
      </c>
      <c r="F87" s="211" t="s">
        <v>1125</v>
      </c>
      <c r="G87" s="211" t="s">
        <v>1126</v>
      </c>
      <c r="H87" s="211" t="s">
        <v>1127</v>
      </c>
      <c r="I87" s="211" t="s">
        <v>1128</v>
      </c>
      <c r="J87" s="211" t="s">
        <v>1129</v>
      </c>
      <c r="K87" s="211" t="s">
        <v>1130</v>
      </c>
      <c r="L87" s="211" t="s">
        <v>1131</v>
      </c>
    </row>
    <row r="88" spans="2:14" s="196" customFormat="1" ht="25.5" x14ac:dyDescent="0.2">
      <c r="B88" s="248" t="s">
        <v>741</v>
      </c>
      <c r="C88" s="213" t="s">
        <v>1122</v>
      </c>
      <c r="D88" s="213" t="s">
        <v>1132</v>
      </c>
      <c r="E88" s="213" t="s">
        <v>1124</v>
      </c>
      <c r="F88" s="213" t="s">
        <v>1133</v>
      </c>
      <c r="G88" s="213" t="s">
        <v>1134</v>
      </c>
      <c r="H88" s="213" t="s">
        <v>1135</v>
      </c>
      <c r="I88" s="213" t="s">
        <v>1136</v>
      </c>
      <c r="J88" s="213" t="s">
        <v>1137</v>
      </c>
      <c r="K88" s="213" t="s">
        <v>1138</v>
      </c>
      <c r="L88" s="213" t="s">
        <v>1139</v>
      </c>
    </row>
    <row r="89" spans="2:14" s="196" customFormat="1" ht="25.5" x14ac:dyDescent="0.2">
      <c r="B89" s="246" t="s">
        <v>716</v>
      </c>
      <c r="C89" s="245" t="s">
        <v>1140</v>
      </c>
      <c r="D89" s="245" t="s">
        <v>1141</v>
      </c>
      <c r="E89" s="245" t="s">
        <v>1142</v>
      </c>
      <c r="F89" s="245" t="s">
        <v>1143</v>
      </c>
      <c r="G89" s="245" t="s">
        <v>1144</v>
      </c>
      <c r="H89" s="245" t="s">
        <v>1145</v>
      </c>
      <c r="I89" s="245" t="s">
        <v>1146</v>
      </c>
      <c r="J89" s="245" t="s">
        <v>1147</v>
      </c>
      <c r="K89" s="245" t="s">
        <v>1148</v>
      </c>
      <c r="L89" s="245" t="s">
        <v>1149</v>
      </c>
    </row>
    <row r="90" spans="2:14" x14ac:dyDescent="0.2">
      <c r="B90" s="201" t="s">
        <v>715</v>
      </c>
      <c r="C90" s="199" t="s">
        <v>798</v>
      </c>
      <c r="D90" s="199" t="s">
        <v>798</v>
      </c>
      <c r="E90" s="199" t="s">
        <v>859</v>
      </c>
      <c r="F90" s="199" t="s">
        <v>798</v>
      </c>
      <c r="G90" s="199" t="s">
        <v>798</v>
      </c>
      <c r="H90" s="199" t="s">
        <v>798</v>
      </c>
      <c r="I90" s="199" t="s">
        <v>798</v>
      </c>
      <c r="J90" s="199" t="s">
        <v>798</v>
      </c>
      <c r="K90" s="199" t="s">
        <v>798</v>
      </c>
      <c r="L90" s="199" t="s">
        <v>798</v>
      </c>
    </row>
    <row r="91" spans="2:14" x14ac:dyDescent="0.2">
      <c r="B91" s="201" t="s">
        <v>714</v>
      </c>
      <c r="C91" s="199" t="s">
        <v>859</v>
      </c>
      <c r="D91" s="199" t="s">
        <v>798</v>
      </c>
      <c r="E91" s="199" t="s">
        <v>798</v>
      </c>
      <c r="F91" s="199" t="s">
        <v>798</v>
      </c>
      <c r="G91" s="199" t="s">
        <v>798</v>
      </c>
      <c r="H91" s="199" t="s">
        <v>798</v>
      </c>
      <c r="I91" s="199" t="s">
        <v>798</v>
      </c>
      <c r="J91" s="199" t="s">
        <v>798</v>
      </c>
      <c r="K91" s="199" t="s">
        <v>798</v>
      </c>
      <c r="L91" s="199" t="s">
        <v>798</v>
      </c>
    </row>
    <row r="92" spans="2:14" x14ac:dyDescent="0.2">
      <c r="B92" s="201" t="s">
        <v>713</v>
      </c>
      <c r="C92" s="199" t="s">
        <v>798</v>
      </c>
      <c r="D92" s="199" t="s">
        <v>798</v>
      </c>
      <c r="E92" s="199" t="s">
        <v>798</v>
      </c>
      <c r="F92" s="199" t="s">
        <v>798</v>
      </c>
      <c r="G92" s="199" t="s">
        <v>798</v>
      </c>
      <c r="H92" s="199" t="s">
        <v>798</v>
      </c>
      <c r="I92" s="199" t="s">
        <v>798</v>
      </c>
      <c r="J92" s="199" t="s">
        <v>798</v>
      </c>
      <c r="K92" s="199" t="s">
        <v>798</v>
      </c>
      <c r="L92" s="199" t="s">
        <v>798</v>
      </c>
    </row>
    <row r="93" spans="2:14" x14ac:dyDescent="0.2">
      <c r="B93" s="201" t="s">
        <v>712</v>
      </c>
      <c r="C93" s="199" t="s">
        <v>859</v>
      </c>
      <c r="D93" s="199" t="s">
        <v>859</v>
      </c>
      <c r="E93" s="199" t="s">
        <v>798</v>
      </c>
      <c r="F93" s="199" t="s">
        <v>798</v>
      </c>
      <c r="G93" s="199" t="s">
        <v>798</v>
      </c>
      <c r="H93" s="199" t="s">
        <v>798</v>
      </c>
      <c r="I93" s="199" t="s">
        <v>798</v>
      </c>
      <c r="J93" s="199" t="s">
        <v>798</v>
      </c>
      <c r="K93" s="199" t="s">
        <v>798</v>
      </c>
      <c r="L93" s="199" t="s">
        <v>798</v>
      </c>
    </row>
    <row r="94" spans="2:14" x14ac:dyDescent="0.2">
      <c r="B94" s="201" t="s">
        <v>711</v>
      </c>
      <c r="C94" s="200" t="s">
        <v>859</v>
      </c>
      <c r="D94" s="199" t="s">
        <v>859</v>
      </c>
      <c r="E94" s="199" t="s">
        <v>859</v>
      </c>
      <c r="F94" s="199" t="s">
        <v>859</v>
      </c>
      <c r="G94" s="199" t="s">
        <v>859</v>
      </c>
      <c r="H94" s="199" t="s">
        <v>859</v>
      </c>
      <c r="I94" s="199" t="s">
        <v>798</v>
      </c>
      <c r="J94" s="199" t="s">
        <v>50</v>
      </c>
      <c r="K94" s="199" t="s">
        <v>50</v>
      </c>
      <c r="L94" s="199" t="s">
        <v>50</v>
      </c>
    </row>
    <row r="95" spans="2:14" x14ac:dyDescent="0.2">
      <c r="B95" s="201" t="s">
        <v>710</v>
      </c>
      <c r="C95" s="200" t="s">
        <v>859</v>
      </c>
      <c r="D95" s="199" t="s">
        <v>859</v>
      </c>
      <c r="E95" s="199" t="s">
        <v>859</v>
      </c>
      <c r="F95" s="199" t="s">
        <v>859</v>
      </c>
      <c r="G95" s="199" t="s">
        <v>859</v>
      </c>
      <c r="H95" s="199" t="s">
        <v>859</v>
      </c>
      <c r="I95" s="199" t="s">
        <v>798</v>
      </c>
      <c r="J95" s="199" t="s">
        <v>50</v>
      </c>
      <c r="K95" s="199" t="s">
        <v>50</v>
      </c>
      <c r="L95" s="199" t="s">
        <v>50</v>
      </c>
      <c r="N95" s="214"/>
    </row>
    <row r="96" spans="2:14" x14ac:dyDescent="0.2">
      <c r="B96" s="197" t="s">
        <v>709</v>
      </c>
      <c r="C96" s="197">
        <f t="shared" ref="C96:L96" si="5">COUNTIF(C90:C95,"SÍ")+COUNTIF(C90:C95,"N/A")</f>
        <v>2</v>
      </c>
      <c r="D96" s="197">
        <f t="shared" si="5"/>
        <v>3</v>
      </c>
      <c r="E96" s="197">
        <f t="shared" si="5"/>
        <v>3</v>
      </c>
      <c r="F96" s="197">
        <f t="shared" si="5"/>
        <v>4</v>
      </c>
      <c r="G96" s="197">
        <f t="shared" si="5"/>
        <v>4</v>
      </c>
      <c r="H96" s="197">
        <f t="shared" si="5"/>
        <v>4</v>
      </c>
      <c r="I96" s="197">
        <f t="shared" si="5"/>
        <v>6</v>
      </c>
      <c r="J96" s="197">
        <f t="shared" si="5"/>
        <v>6</v>
      </c>
      <c r="K96" s="197">
        <f t="shared" si="5"/>
        <v>6</v>
      </c>
      <c r="L96" s="197">
        <f t="shared" si="5"/>
        <v>6</v>
      </c>
      <c r="M96" s="198">
        <f>(SUM(C96:L96)*33.33%)/60</f>
        <v>0.24441999999999997</v>
      </c>
    </row>
    <row r="98" spans="1:14" s="191" customFormat="1" x14ac:dyDescent="0.2">
      <c r="A98" s="195"/>
      <c r="B98" s="205" t="s">
        <v>719</v>
      </c>
      <c r="M98" s="195"/>
    </row>
    <row r="99" spans="1:14" ht="12.75" customHeight="1" x14ac:dyDescent="0.2">
      <c r="B99" s="207" t="s">
        <v>733</v>
      </c>
      <c r="C99" s="453" t="s">
        <v>718</v>
      </c>
      <c r="D99" s="453"/>
      <c r="E99" s="453"/>
      <c r="F99" s="453"/>
      <c r="G99" s="453"/>
      <c r="H99" s="453"/>
      <c r="I99" s="453"/>
      <c r="J99" s="453"/>
      <c r="K99" s="453"/>
      <c r="L99" s="453"/>
    </row>
    <row r="100" spans="1:14" s="196" customFormat="1" ht="25.5" x14ac:dyDescent="0.2">
      <c r="B100" s="247" t="s">
        <v>740</v>
      </c>
      <c r="C100" s="211" t="s">
        <v>1150</v>
      </c>
      <c r="D100" s="211" t="s">
        <v>1151</v>
      </c>
      <c r="E100" s="211" t="s">
        <v>1152</v>
      </c>
      <c r="F100" s="211" t="s">
        <v>1153</v>
      </c>
      <c r="G100" s="211" t="s">
        <v>1154</v>
      </c>
      <c r="H100" s="211" t="s">
        <v>1155</v>
      </c>
      <c r="I100" s="211" t="s">
        <v>1156</v>
      </c>
      <c r="J100" s="211" t="s">
        <v>1157</v>
      </c>
      <c r="K100" s="211" t="s">
        <v>1158</v>
      </c>
      <c r="L100" s="211" t="s">
        <v>1159</v>
      </c>
    </row>
    <row r="101" spans="1:14" s="196" customFormat="1" ht="25.5" x14ac:dyDescent="0.2">
      <c r="B101" s="248" t="s">
        <v>741</v>
      </c>
      <c r="C101" s="213" t="s">
        <v>1160</v>
      </c>
      <c r="D101" s="213" t="s">
        <v>1161</v>
      </c>
      <c r="E101" s="213" t="s">
        <v>1162</v>
      </c>
      <c r="F101" s="213" t="s">
        <v>1163</v>
      </c>
      <c r="G101" s="213" t="s">
        <v>1164</v>
      </c>
      <c r="H101" s="213" t="s">
        <v>1165</v>
      </c>
      <c r="I101" s="213" t="s">
        <v>1166</v>
      </c>
      <c r="J101" s="213" t="s">
        <v>1167</v>
      </c>
      <c r="K101" s="213" t="s">
        <v>1168</v>
      </c>
      <c r="L101" s="213" t="s">
        <v>1169</v>
      </c>
    </row>
    <row r="102" spans="1:14" s="196" customFormat="1" ht="38.25" x14ac:dyDescent="0.2">
      <c r="B102" s="246" t="s">
        <v>716</v>
      </c>
      <c r="C102" s="245" t="s">
        <v>1170</v>
      </c>
      <c r="D102" s="245" t="s">
        <v>1171</v>
      </c>
      <c r="E102" s="245" t="s">
        <v>1172</v>
      </c>
      <c r="F102" s="245" t="s">
        <v>1173</v>
      </c>
      <c r="G102" s="245" t="s">
        <v>1174</v>
      </c>
      <c r="H102" s="245" t="s">
        <v>1175</v>
      </c>
      <c r="I102" s="245">
        <v>44124</v>
      </c>
      <c r="J102" s="245">
        <v>44029</v>
      </c>
      <c r="K102" s="245" t="s">
        <v>1176</v>
      </c>
      <c r="L102" s="245" t="s">
        <v>1177</v>
      </c>
    </row>
    <row r="103" spans="1:14" x14ac:dyDescent="0.2">
      <c r="B103" s="201" t="s">
        <v>715</v>
      </c>
      <c r="C103" s="199" t="s">
        <v>799</v>
      </c>
      <c r="D103" s="199" t="s">
        <v>799</v>
      </c>
      <c r="E103" s="199" t="s">
        <v>799</v>
      </c>
      <c r="F103" s="199" t="s">
        <v>799</v>
      </c>
      <c r="G103" s="199" t="s">
        <v>799</v>
      </c>
      <c r="H103" s="199" t="s">
        <v>799</v>
      </c>
      <c r="I103" s="199" t="s">
        <v>799</v>
      </c>
      <c r="J103" s="199" t="s">
        <v>799</v>
      </c>
      <c r="K103" s="199" t="s">
        <v>799</v>
      </c>
      <c r="L103" s="199" t="s">
        <v>799</v>
      </c>
    </row>
    <row r="104" spans="1:14" x14ac:dyDescent="0.2">
      <c r="B104" s="201" t="s">
        <v>714</v>
      </c>
      <c r="C104" s="199" t="s">
        <v>50</v>
      </c>
      <c r="D104" s="199" t="s">
        <v>50</v>
      </c>
      <c r="E104" s="199" t="s">
        <v>50</v>
      </c>
      <c r="F104" s="199" t="s">
        <v>799</v>
      </c>
      <c r="G104" s="199" t="s">
        <v>799</v>
      </c>
      <c r="H104" s="199" t="s">
        <v>799</v>
      </c>
      <c r="I104" s="199" t="s">
        <v>799</v>
      </c>
      <c r="J104" s="199" t="s">
        <v>799</v>
      </c>
      <c r="K104" s="199" t="s">
        <v>799</v>
      </c>
      <c r="L104" s="199" t="s">
        <v>799</v>
      </c>
    </row>
    <row r="105" spans="1:14" x14ac:dyDescent="0.2">
      <c r="B105" s="201" t="s">
        <v>713</v>
      </c>
      <c r="C105" s="199" t="s">
        <v>799</v>
      </c>
      <c r="D105" s="199" t="s">
        <v>799</v>
      </c>
      <c r="E105" s="199" t="s">
        <v>799</v>
      </c>
      <c r="F105" s="199" t="s">
        <v>799</v>
      </c>
      <c r="G105" s="199" t="s">
        <v>799</v>
      </c>
      <c r="H105" s="199" t="s">
        <v>799</v>
      </c>
      <c r="I105" s="199" t="s">
        <v>799</v>
      </c>
      <c r="J105" s="199" t="s">
        <v>799</v>
      </c>
      <c r="K105" s="199" t="s">
        <v>799</v>
      </c>
      <c r="L105" s="199" t="s">
        <v>799</v>
      </c>
    </row>
    <row r="106" spans="1:14" x14ac:dyDescent="0.2">
      <c r="B106" s="201" t="s">
        <v>712</v>
      </c>
      <c r="C106" s="199" t="s">
        <v>799</v>
      </c>
      <c r="D106" s="199" t="s">
        <v>799</v>
      </c>
      <c r="E106" s="199" t="s">
        <v>799</v>
      </c>
      <c r="F106" s="199" t="s">
        <v>799</v>
      </c>
      <c r="G106" s="199" t="s">
        <v>799</v>
      </c>
      <c r="H106" s="199" t="s">
        <v>799</v>
      </c>
      <c r="I106" s="199" t="s">
        <v>799</v>
      </c>
      <c r="J106" s="199" t="s">
        <v>799</v>
      </c>
      <c r="K106" s="199" t="s">
        <v>799</v>
      </c>
      <c r="L106" s="199" t="s">
        <v>799</v>
      </c>
    </row>
    <row r="107" spans="1:14" x14ac:dyDescent="0.2">
      <c r="B107" s="201" t="s">
        <v>711</v>
      </c>
      <c r="C107" s="200" t="s">
        <v>50</v>
      </c>
      <c r="D107" s="199" t="s">
        <v>800</v>
      </c>
      <c r="E107" s="199" t="s">
        <v>799</v>
      </c>
      <c r="F107" s="199" t="s">
        <v>800</v>
      </c>
      <c r="G107" s="199" t="s">
        <v>800</v>
      </c>
      <c r="H107" s="199" t="s">
        <v>800</v>
      </c>
      <c r="I107" s="199" t="s">
        <v>800</v>
      </c>
      <c r="J107" s="199" t="s">
        <v>799</v>
      </c>
      <c r="K107" s="199" t="s">
        <v>800</v>
      </c>
      <c r="L107" s="199" t="s">
        <v>799</v>
      </c>
    </row>
    <row r="108" spans="1:14" x14ac:dyDescent="0.2">
      <c r="B108" s="201" t="s">
        <v>710</v>
      </c>
      <c r="C108" s="200" t="s">
        <v>799</v>
      </c>
      <c r="D108" s="199" t="s">
        <v>799</v>
      </c>
      <c r="E108" s="199" t="s">
        <v>799</v>
      </c>
      <c r="F108" s="199" t="s">
        <v>800</v>
      </c>
      <c r="G108" s="199" t="s">
        <v>800</v>
      </c>
      <c r="H108" s="199" t="s">
        <v>800</v>
      </c>
      <c r="I108" s="199" t="s">
        <v>800</v>
      </c>
      <c r="J108" s="199" t="s">
        <v>799</v>
      </c>
      <c r="K108" s="199" t="s">
        <v>800</v>
      </c>
      <c r="L108" s="199" t="s">
        <v>799</v>
      </c>
      <c r="N108" s="214"/>
    </row>
    <row r="109" spans="1:14" x14ac:dyDescent="0.2">
      <c r="B109" s="197" t="s">
        <v>709</v>
      </c>
      <c r="C109" s="197">
        <f t="shared" ref="C109:L109" si="6">COUNTIF(C103:C108,"SÍ")+COUNTIF(C103:C108,"N/A")</f>
        <v>6</v>
      </c>
      <c r="D109" s="197">
        <f t="shared" si="6"/>
        <v>5</v>
      </c>
      <c r="E109" s="197">
        <f t="shared" si="6"/>
        <v>6</v>
      </c>
      <c r="F109" s="197">
        <f t="shared" si="6"/>
        <v>4</v>
      </c>
      <c r="G109" s="197">
        <f t="shared" si="6"/>
        <v>4</v>
      </c>
      <c r="H109" s="197">
        <f t="shared" si="6"/>
        <v>4</v>
      </c>
      <c r="I109" s="197">
        <f t="shared" si="6"/>
        <v>4</v>
      </c>
      <c r="J109" s="197">
        <f t="shared" si="6"/>
        <v>6</v>
      </c>
      <c r="K109" s="197">
        <f t="shared" si="6"/>
        <v>4</v>
      </c>
      <c r="L109" s="197">
        <f t="shared" si="6"/>
        <v>6</v>
      </c>
      <c r="M109" s="198">
        <f>(SUM(C109:L109)*33.33%)/60</f>
        <v>0.27219499999999996</v>
      </c>
    </row>
    <row r="110" spans="1:14" x14ac:dyDescent="0.2">
      <c r="B110" s="195" t="s">
        <v>708</v>
      </c>
      <c r="M110" s="196"/>
    </row>
    <row r="111" spans="1:14" x14ac:dyDescent="0.2">
      <c r="C111" s="209"/>
      <c r="D111" s="195"/>
      <c r="E111" s="195"/>
      <c r="F111" s="195"/>
      <c r="G111" s="195"/>
      <c r="H111" s="195"/>
      <c r="I111" s="208"/>
      <c r="J111" s="208"/>
      <c r="K111" s="208"/>
      <c r="L111" s="208"/>
      <c r="M111" s="196"/>
    </row>
    <row r="112" spans="1:14" x14ac:dyDescent="0.2">
      <c r="B112" s="205" t="s">
        <v>719</v>
      </c>
      <c r="D112" s="195"/>
      <c r="E112" s="195"/>
      <c r="F112" s="195"/>
      <c r="G112" s="195"/>
      <c r="H112" s="195"/>
      <c r="I112" s="195"/>
      <c r="J112" s="195"/>
      <c r="K112" s="195"/>
      <c r="L112" s="195"/>
    </row>
    <row r="113" spans="2:14" x14ac:dyDescent="0.2">
      <c r="B113" s="204" t="s">
        <v>732</v>
      </c>
      <c r="C113" s="453" t="s">
        <v>718</v>
      </c>
      <c r="D113" s="453"/>
      <c r="E113" s="453"/>
      <c r="F113" s="453"/>
      <c r="G113" s="453"/>
      <c r="H113" s="453"/>
      <c r="I113" s="453"/>
      <c r="J113" s="453"/>
      <c r="K113" s="453"/>
      <c r="L113" s="453"/>
    </row>
    <row r="114" spans="2:14" s="196" customFormat="1" ht="25.5" x14ac:dyDescent="0.2">
      <c r="B114" s="247" t="s">
        <v>740</v>
      </c>
      <c r="C114" s="211" t="s">
        <v>940</v>
      </c>
      <c r="D114" s="211" t="s">
        <v>941</v>
      </c>
      <c r="E114" s="211" t="s">
        <v>942</v>
      </c>
      <c r="F114" s="211" t="s">
        <v>943</v>
      </c>
      <c r="G114" s="211" t="s">
        <v>944</v>
      </c>
      <c r="H114" s="211" t="s">
        <v>945</v>
      </c>
      <c r="I114" s="211" t="s">
        <v>946</v>
      </c>
      <c r="J114" s="211" t="s">
        <v>947</v>
      </c>
      <c r="K114" s="211" t="s">
        <v>948</v>
      </c>
      <c r="L114" s="211" t="s">
        <v>949</v>
      </c>
    </row>
    <row r="115" spans="2:14" s="196" customFormat="1" ht="25.5" x14ac:dyDescent="0.2">
      <c r="B115" s="248" t="s">
        <v>741</v>
      </c>
      <c r="C115" s="213" t="s">
        <v>950</v>
      </c>
      <c r="D115" s="213" t="s">
        <v>951</v>
      </c>
      <c r="E115" s="213" t="s">
        <v>952</v>
      </c>
      <c r="F115" s="213" t="s">
        <v>953</v>
      </c>
      <c r="G115" s="213" t="s">
        <v>954</v>
      </c>
      <c r="H115" s="213" t="s">
        <v>955</v>
      </c>
      <c r="I115" s="213" t="s">
        <v>956</v>
      </c>
      <c r="J115" s="213" t="s">
        <v>957</v>
      </c>
      <c r="K115" s="213" t="s">
        <v>958</v>
      </c>
      <c r="L115" s="213" t="s">
        <v>959</v>
      </c>
    </row>
    <row r="116" spans="2:14" s="196" customFormat="1" ht="38.25" x14ac:dyDescent="0.2">
      <c r="B116" s="246" t="s">
        <v>716</v>
      </c>
      <c r="C116" s="245" t="s">
        <v>960</v>
      </c>
      <c r="D116" s="245" t="s">
        <v>961</v>
      </c>
      <c r="E116" s="245" t="s">
        <v>962</v>
      </c>
      <c r="F116" s="245" t="s">
        <v>963</v>
      </c>
      <c r="G116" s="245" t="s">
        <v>964</v>
      </c>
      <c r="H116" s="245" t="s">
        <v>965</v>
      </c>
      <c r="I116" s="245" t="s">
        <v>966</v>
      </c>
      <c r="J116" s="245" t="s">
        <v>967</v>
      </c>
      <c r="K116" s="245" t="s">
        <v>968</v>
      </c>
      <c r="L116" s="245" t="s">
        <v>969</v>
      </c>
    </row>
    <row r="117" spans="2:14" x14ac:dyDescent="0.2">
      <c r="B117" s="201" t="s">
        <v>715</v>
      </c>
      <c r="C117" s="199" t="s">
        <v>798</v>
      </c>
      <c r="D117" s="199" t="s">
        <v>859</v>
      </c>
      <c r="E117" s="199" t="s">
        <v>970</v>
      </c>
      <c r="F117" s="199" t="s">
        <v>798</v>
      </c>
      <c r="G117" s="199" t="s">
        <v>798</v>
      </c>
      <c r="H117" s="199" t="s">
        <v>798</v>
      </c>
      <c r="I117" s="199" t="s">
        <v>798</v>
      </c>
      <c r="J117" s="199" t="s">
        <v>798</v>
      </c>
      <c r="K117" s="199" t="s">
        <v>798</v>
      </c>
      <c r="L117" s="199" t="s">
        <v>798</v>
      </c>
    </row>
    <row r="118" spans="2:14" x14ac:dyDescent="0.2">
      <c r="B118" s="201" t="s">
        <v>714</v>
      </c>
      <c r="C118" s="199" t="s">
        <v>50</v>
      </c>
      <c r="D118" s="199" t="s">
        <v>798</v>
      </c>
      <c r="E118" s="199" t="s">
        <v>50</v>
      </c>
      <c r="F118" s="199" t="s">
        <v>798</v>
      </c>
      <c r="G118" s="199" t="s">
        <v>798</v>
      </c>
      <c r="H118" s="199" t="s">
        <v>798</v>
      </c>
      <c r="I118" s="199" t="s">
        <v>798</v>
      </c>
      <c r="J118" s="199" t="s">
        <v>798</v>
      </c>
      <c r="K118" s="199" t="s">
        <v>798</v>
      </c>
      <c r="L118" s="199" t="s">
        <v>798</v>
      </c>
    </row>
    <row r="119" spans="2:14" x14ac:dyDescent="0.2">
      <c r="B119" s="201" t="s">
        <v>713</v>
      </c>
      <c r="C119" s="199" t="s">
        <v>798</v>
      </c>
      <c r="D119" s="199" t="s">
        <v>798</v>
      </c>
      <c r="E119" s="199" t="s">
        <v>798</v>
      </c>
      <c r="F119" s="199" t="s">
        <v>798</v>
      </c>
      <c r="G119" s="199" t="s">
        <v>798</v>
      </c>
      <c r="H119" s="199" t="s">
        <v>798</v>
      </c>
      <c r="I119" s="199" t="s">
        <v>798</v>
      </c>
      <c r="J119" s="199" t="s">
        <v>798</v>
      </c>
      <c r="K119" s="199" t="s">
        <v>798</v>
      </c>
      <c r="L119" s="199" t="s">
        <v>798</v>
      </c>
    </row>
    <row r="120" spans="2:14" x14ac:dyDescent="0.2">
      <c r="B120" s="201" t="s">
        <v>712</v>
      </c>
      <c r="C120" s="199" t="s">
        <v>798</v>
      </c>
      <c r="D120" s="199" t="s">
        <v>798</v>
      </c>
      <c r="E120" s="199" t="s">
        <v>798</v>
      </c>
      <c r="F120" s="199" t="s">
        <v>798</v>
      </c>
      <c r="G120" s="199" t="s">
        <v>859</v>
      </c>
      <c r="H120" s="199" t="s">
        <v>798</v>
      </c>
      <c r="I120" s="199" t="s">
        <v>798</v>
      </c>
      <c r="J120" s="199" t="s">
        <v>798</v>
      </c>
      <c r="K120" s="199" t="s">
        <v>798</v>
      </c>
      <c r="L120" s="199" t="s">
        <v>798</v>
      </c>
    </row>
    <row r="121" spans="2:14" x14ac:dyDescent="0.2">
      <c r="B121" s="201" t="s">
        <v>711</v>
      </c>
      <c r="C121" s="200" t="s">
        <v>859</v>
      </c>
      <c r="D121" s="199" t="s">
        <v>859</v>
      </c>
      <c r="E121" s="199" t="s">
        <v>859</v>
      </c>
      <c r="F121" s="199" t="s">
        <v>50</v>
      </c>
      <c r="G121" s="199" t="s">
        <v>50</v>
      </c>
      <c r="H121" s="199" t="s">
        <v>50</v>
      </c>
      <c r="I121" s="199" t="s">
        <v>859</v>
      </c>
      <c r="J121" s="199" t="s">
        <v>798</v>
      </c>
      <c r="K121" s="199" t="s">
        <v>859</v>
      </c>
      <c r="L121" s="199" t="s">
        <v>50</v>
      </c>
    </row>
    <row r="122" spans="2:14" x14ac:dyDescent="0.2">
      <c r="B122" s="201" t="s">
        <v>710</v>
      </c>
      <c r="C122" s="200" t="s">
        <v>798</v>
      </c>
      <c r="D122" s="199" t="s">
        <v>859</v>
      </c>
      <c r="E122" s="199" t="s">
        <v>859</v>
      </c>
      <c r="F122" s="199" t="s">
        <v>50</v>
      </c>
      <c r="G122" s="199" t="s">
        <v>50</v>
      </c>
      <c r="H122" s="199" t="s">
        <v>50</v>
      </c>
      <c r="I122" s="199" t="s">
        <v>859</v>
      </c>
      <c r="J122" s="199" t="s">
        <v>798</v>
      </c>
      <c r="K122" s="199" t="s">
        <v>859</v>
      </c>
      <c r="L122" s="199" t="s">
        <v>50</v>
      </c>
      <c r="N122" s="214"/>
    </row>
    <row r="123" spans="2:14" x14ac:dyDescent="0.2">
      <c r="B123" s="197" t="s">
        <v>709</v>
      </c>
      <c r="C123" s="197">
        <f t="shared" ref="C123:L123" si="7">COUNTIF(C117:C122,"SÍ")+COUNTIF(C117:C122,"N/A")</f>
        <v>5</v>
      </c>
      <c r="D123" s="197">
        <f t="shared" si="7"/>
        <v>3</v>
      </c>
      <c r="E123" s="197">
        <f t="shared" si="7"/>
        <v>3</v>
      </c>
      <c r="F123" s="197">
        <f t="shared" si="7"/>
        <v>6</v>
      </c>
      <c r="G123" s="197">
        <f t="shared" si="7"/>
        <v>5</v>
      </c>
      <c r="H123" s="197">
        <f t="shared" si="7"/>
        <v>6</v>
      </c>
      <c r="I123" s="197">
        <f t="shared" si="7"/>
        <v>4</v>
      </c>
      <c r="J123" s="197">
        <f t="shared" si="7"/>
        <v>6</v>
      </c>
      <c r="K123" s="197">
        <f t="shared" si="7"/>
        <v>4</v>
      </c>
      <c r="L123" s="197">
        <f t="shared" si="7"/>
        <v>6</v>
      </c>
      <c r="M123" s="198">
        <f>(SUM(C123:L123)*33.33%)/60</f>
        <v>0.26663999999999999</v>
      </c>
    </row>
    <row r="124" spans="2:14" x14ac:dyDescent="0.2">
      <c r="B124" s="195" t="s">
        <v>708</v>
      </c>
      <c r="M124" s="196"/>
    </row>
    <row r="125" spans="2:14" x14ac:dyDescent="0.2">
      <c r="M125" s="196"/>
    </row>
    <row r="126" spans="2:14" x14ac:dyDescent="0.2">
      <c r="B126" s="205" t="s">
        <v>719</v>
      </c>
    </row>
    <row r="127" spans="2:14" x14ac:dyDescent="0.2">
      <c r="B127" s="204" t="s">
        <v>731</v>
      </c>
      <c r="C127" s="453" t="s">
        <v>718</v>
      </c>
      <c r="D127" s="453"/>
      <c r="E127" s="453"/>
      <c r="F127" s="453"/>
      <c r="G127" s="453"/>
      <c r="H127" s="453"/>
      <c r="I127" s="453"/>
      <c r="J127" s="453"/>
      <c r="K127" s="453"/>
      <c r="L127" s="453"/>
    </row>
    <row r="128" spans="2:14" s="196" customFormat="1" ht="25.5" x14ac:dyDescent="0.2">
      <c r="B128" s="247" t="s">
        <v>740</v>
      </c>
      <c r="C128" s="211" t="s">
        <v>971</v>
      </c>
      <c r="D128" s="211" t="s">
        <v>972</v>
      </c>
      <c r="E128" s="211" t="s">
        <v>973</v>
      </c>
      <c r="F128" s="211" t="s">
        <v>974</v>
      </c>
      <c r="G128" s="211" t="s">
        <v>975</v>
      </c>
      <c r="H128" s="211" t="s">
        <v>976</v>
      </c>
      <c r="I128" s="211" t="s">
        <v>977</v>
      </c>
      <c r="J128" s="211" t="s">
        <v>978</v>
      </c>
      <c r="K128" s="211" t="s">
        <v>979</v>
      </c>
      <c r="L128" s="211" t="s">
        <v>980</v>
      </c>
    </row>
    <row r="129" spans="2:14" s="196" customFormat="1" ht="25.5" x14ac:dyDescent="0.2">
      <c r="B129" s="248" t="s">
        <v>741</v>
      </c>
      <c r="C129" s="213" t="s">
        <v>981</v>
      </c>
      <c r="D129" s="213" t="s">
        <v>982</v>
      </c>
      <c r="E129" s="213" t="s">
        <v>983</v>
      </c>
      <c r="F129" s="213" t="s">
        <v>984</v>
      </c>
      <c r="G129" s="213" t="s">
        <v>985</v>
      </c>
      <c r="H129" s="213" t="s">
        <v>986</v>
      </c>
      <c r="I129" s="213" t="s">
        <v>987</v>
      </c>
      <c r="J129" s="213" t="s">
        <v>988</v>
      </c>
      <c r="K129" s="213" t="s">
        <v>989</v>
      </c>
      <c r="L129" s="213" t="s">
        <v>990</v>
      </c>
    </row>
    <row r="130" spans="2:14" s="196" customFormat="1" ht="38.25" x14ac:dyDescent="0.2">
      <c r="B130" s="246" t="s">
        <v>716</v>
      </c>
      <c r="C130" s="245" t="s">
        <v>991</v>
      </c>
      <c r="D130" s="245" t="s">
        <v>850</v>
      </c>
      <c r="E130" s="245" t="s">
        <v>992</v>
      </c>
      <c r="F130" s="245" t="s">
        <v>993</v>
      </c>
      <c r="G130" s="245" t="s">
        <v>994</v>
      </c>
      <c r="H130" s="245" t="s">
        <v>995</v>
      </c>
      <c r="I130" s="245" t="s">
        <v>855</v>
      </c>
      <c r="J130" s="245" t="s">
        <v>996</v>
      </c>
      <c r="K130" s="245" t="s">
        <v>997</v>
      </c>
      <c r="L130" s="245" t="s">
        <v>998</v>
      </c>
    </row>
    <row r="131" spans="2:14" x14ac:dyDescent="0.2">
      <c r="B131" s="201" t="s">
        <v>715</v>
      </c>
      <c r="C131" s="199" t="s">
        <v>798</v>
      </c>
      <c r="D131" s="199" t="s">
        <v>859</v>
      </c>
      <c r="E131" s="199" t="s">
        <v>798</v>
      </c>
      <c r="F131" s="199" t="s">
        <v>798</v>
      </c>
      <c r="G131" s="199" t="s">
        <v>798</v>
      </c>
      <c r="H131" s="199" t="s">
        <v>798</v>
      </c>
      <c r="I131" s="199" t="s">
        <v>798</v>
      </c>
      <c r="J131" s="199" t="s">
        <v>798</v>
      </c>
      <c r="K131" s="199" t="s">
        <v>798</v>
      </c>
      <c r="L131" s="199" t="s">
        <v>798</v>
      </c>
    </row>
    <row r="132" spans="2:14" x14ac:dyDescent="0.2">
      <c r="B132" s="201" t="s">
        <v>714</v>
      </c>
      <c r="C132" s="199" t="s">
        <v>798</v>
      </c>
      <c r="D132" s="199" t="s">
        <v>50</v>
      </c>
      <c r="E132" s="199" t="s">
        <v>798</v>
      </c>
      <c r="F132" s="199" t="s">
        <v>798</v>
      </c>
      <c r="G132" s="199" t="s">
        <v>798</v>
      </c>
      <c r="H132" s="199" t="s">
        <v>798</v>
      </c>
      <c r="I132" s="199" t="s">
        <v>798</v>
      </c>
      <c r="J132" s="199" t="s">
        <v>798</v>
      </c>
      <c r="K132" s="199" t="s">
        <v>798</v>
      </c>
      <c r="L132" s="199" t="s">
        <v>798</v>
      </c>
    </row>
    <row r="133" spans="2:14" x14ac:dyDescent="0.2">
      <c r="B133" s="201" t="s">
        <v>713</v>
      </c>
      <c r="C133" s="199" t="s">
        <v>798</v>
      </c>
      <c r="D133" s="199" t="s">
        <v>798</v>
      </c>
      <c r="E133" s="199" t="s">
        <v>798</v>
      </c>
      <c r="F133" s="199" t="s">
        <v>798</v>
      </c>
      <c r="G133" s="199" t="s">
        <v>798</v>
      </c>
      <c r="H133" s="199" t="s">
        <v>798</v>
      </c>
      <c r="I133" s="199" t="s">
        <v>798</v>
      </c>
      <c r="J133" s="199" t="s">
        <v>798</v>
      </c>
      <c r="K133" s="199" t="s">
        <v>798</v>
      </c>
      <c r="L133" s="199" t="s">
        <v>798</v>
      </c>
    </row>
    <row r="134" spans="2:14" x14ac:dyDescent="0.2">
      <c r="B134" s="201" t="s">
        <v>712</v>
      </c>
      <c r="C134" s="199" t="s">
        <v>798</v>
      </c>
      <c r="D134" s="199" t="s">
        <v>798</v>
      </c>
      <c r="E134" s="199" t="s">
        <v>859</v>
      </c>
      <c r="F134" s="199" t="s">
        <v>798</v>
      </c>
      <c r="G134" s="199" t="s">
        <v>798</v>
      </c>
      <c r="H134" s="199" t="s">
        <v>859</v>
      </c>
      <c r="I134" s="199" t="s">
        <v>798</v>
      </c>
      <c r="J134" s="199" t="s">
        <v>50</v>
      </c>
      <c r="K134" s="199" t="s">
        <v>798</v>
      </c>
      <c r="L134" s="199" t="s">
        <v>50</v>
      </c>
    </row>
    <row r="135" spans="2:14" x14ac:dyDescent="0.2">
      <c r="B135" s="201" t="s">
        <v>711</v>
      </c>
      <c r="C135" s="200" t="s">
        <v>50</v>
      </c>
      <c r="D135" s="199" t="s">
        <v>859</v>
      </c>
      <c r="E135" s="199" t="s">
        <v>50</v>
      </c>
      <c r="F135" s="199" t="s">
        <v>859</v>
      </c>
      <c r="G135" s="199" t="s">
        <v>859</v>
      </c>
      <c r="H135" s="199" t="s">
        <v>50</v>
      </c>
      <c r="I135" s="199" t="s">
        <v>798</v>
      </c>
      <c r="J135" s="199" t="s">
        <v>859</v>
      </c>
      <c r="K135" s="199" t="s">
        <v>798</v>
      </c>
      <c r="L135" s="199" t="s">
        <v>50</v>
      </c>
    </row>
    <row r="136" spans="2:14" x14ac:dyDescent="0.2">
      <c r="B136" s="201" t="s">
        <v>710</v>
      </c>
      <c r="C136" s="200" t="s">
        <v>859</v>
      </c>
      <c r="D136" s="199" t="s">
        <v>859</v>
      </c>
      <c r="E136" s="199" t="s">
        <v>50</v>
      </c>
      <c r="F136" s="199" t="s">
        <v>859</v>
      </c>
      <c r="G136" s="199" t="s">
        <v>859</v>
      </c>
      <c r="H136" s="199" t="s">
        <v>50</v>
      </c>
      <c r="I136" s="199" t="s">
        <v>798</v>
      </c>
      <c r="J136" s="199" t="s">
        <v>859</v>
      </c>
      <c r="K136" s="199" t="s">
        <v>798</v>
      </c>
      <c r="L136" s="199" t="s">
        <v>50</v>
      </c>
      <c r="N136" s="214"/>
    </row>
    <row r="137" spans="2:14" x14ac:dyDescent="0.2">
      <c r="B137" s="197" t="s">
        <v>709</v>
      </c>
      <c r="C137" s="197">
        <f t="shared" ref="C137:L137" si="8">COUNTIF(C131:C136,"SÍ")+COUNTIF(C131:C136,"N/A")</f>
        <v>5</v>
      </c>
      <c r="D137" s="197">
        <f t="shared" si="8"/>
        <v>3</v>
      </c>
      <c r="E137" s="197">
        <f t="shared" si="8"/>
        <v>5</v>
      </c>
      <c r="F137" s="197">
        <f t="shared" si="8"/>
        <v>4</v>
      </c>
      <c r="G137" s="197">
        <f t="shared" si="8"/>
        <v>4</v>
      </c>
      <c r="H137" s="197">
        <f t="shared" si="8"/>
        <v>5</v>
      </c>
      <c r="I137" s="197">
        <f t="shared" si="8"/>
        <v>6</v>
      </c>
      <c r="J137" s="197">
        <f t="shared" si="8"/>
        <v>4</v>
      </c>
      <c r="K137" s="197">
        <f t="shared" si="8"/>
        <v>6</v>
      </c>
      <c r="L137" s="197">
        <f t="shared" si="8"/>
        <v>6</v>
      </c>
      <c r="M137" s="198">
        <f>(SUM(C137:L137)*33.33%)/60</f>
        <v>0.26663999999999999</v>
      </c>
    </row>
    <row r="138" spans="2:14" x14ac:dyDescent="0.2">
      <c r="B138" s="195" t="s">
        <v>708</v>
      </c>
      <c r="M138" s="196"/>
    </row>
    <row r="140" spans="2:14" x14ac:dyDescent="0.2">
      <c r="B140" s="205" t="s">
        <v>719</v>
      </c>
      <c r="D140" s="195"/>
      <c r="E140" s="195"/>
      <c r="F140" s="195"/>
      <c r="G140" s="195"/>
      <c r="H140" s="195"/>
      <c r="I140" s="195"/>
      <c r="J140" s="195"/>
      <c r="K140" s="195"/>
      <c r="L140" s="195"/>
    </row>
    <row r="141" spans="2:14" x14ac:dyDescent="0.2">
      <c r="B141" s="204" t="s">
        <v>730</v>
      </c>
      <c r="C141" s="453" t="s">
        <v>718</v>
      </c>
      <c r="D141" s="453"/>
      <c r="E141" s="453"/>
      <c r="F141" s="453"/>
      <c r="G141" s="453"/>
      <c r="H141" s="453"/>
      <c r="I141" s="453"/>
      <c r="J141" s="453"/>
      <c r="K141" s="453"/>
      <c r="L141" s="453"/>
    </row>
    <row r="142" spans="2:14" s="196" customFormat="1" ht="51" x14ac:dyDescent="0.2">
      <c r="B142" s="247" t="s">
        <v>740</v>
      </c>
      <c r="C142" s="211" t="s">
        <v>999</v>
      </c>
      <c r="D142" s="211" t="s">
        <v>1000</v>
      </c>
      <c r="E142" s="211" t="s">
        <v>1001</v>
      </c>
      <c r="F142" s="211" t="s">
        <v>1002</v>
      </c>
      <c r="G142" s="211" t="s">
        <v>1003</v>
      </c>
      <c r="H142" s="211" t="s">
        <v>1004</v>
      </c>
      <c r="I142" s="211" t="s">
        <v>1005</v>
      </c>
      <c r="J142" s="211" t="s">
        <v>1006</v>
      </c>
      <c r="K142" s="211" t="s">
        <v>1007</v>
      </c>
      <c r="L142" s="211" t="s">
        <v>1008</v>
      </c>
    </row>
    <row r="143" spans="2:14" s="196" customFormat="1" ht="25.5" x14ac:dyDescent="0.2">
      <c r="B143" s="248" t="s">
        <v>741</v>
      </c>
      <c r="C143" s="213" t="s">
        <v>897</v>
      </c>
      <c r="D143" s="213" t="s">
        <v>1009</v>
      </c>
      <c r="E143" s="213" t="s">
        <v>1010</v>
      </c>
      <c r="F143" s="213" t="s">
        <v>1011</v>
      </c>
      <c r="G143" s="213" t="s">
        <v>1012</v>
      </c>
      <c r="H143" s="213" t="s">
        <v>1013</v>
      </c>
      <c r="I143" s="213" t="s">
        <v>987</v>
      </c>
      <c r="J143" s="213" t="s">
        <v>1014</v>
      </c>
      <c r="K143" s="213" t="s">
        <v>1015</v>
      </c>
      <c r="L143" s="213" t="s">
        <v>1016</v>
      </c>
    </row>
    <row r="144" spans="2:14" s="196" customFormat="1" ht="38.25" x14ac:dyDescent="0.2">
      <c r="B144" s="246" t="s">
        <v>716</v>
      </c>
      <c r="C144" s="245" t="s">
        <v>907</v>
      </c>
      <c r="D144" s="245" t="s">
        <v>1017</v>
      </c>
      <c r="E144" s="245" t="s">
        <v>1017</v>
      </c>
      <c r="F144" s="245" t="s">
        <v>1018</v>
      </c>
      <c r="G144" s="245" t="s">
        <v>1019</v>
      </c>
      <c r="H144" s="245" t="s">
        <v>1020</v>
      </c>
      <c r="I144" s="245" t="s">
        <v>966</v>
      </c>
      <c r="J144" s="245" t="s">
        <v>1021</v>
      </c>
      <c r="K144" s="245" t="s">
        <v>939</v>
      </c>
      <c r="L144" s="245" t="s">
        <v>1022</v>
      </c>
    </row>
    <row r="145" spans="2:14" x14ac:dyDescent="0.2">
      <c r="B145" s="201" t="s">
        <v>715</v>
      </c>
      <c r="C145" s="199" t="s">
        <v>859</v>
      </c>
      <c r="D145" s="199" t="s">
        <v>798</v>
      </c>
      <c r="E145" s="199" t="s">
        <v>859</v>
      </c>
      <c r="F145" s="199" t="s">
        <v>798</v>
      </c>
      <c r="G145" s="199" t="s">
        <v>859</v>
      </c>
      <c r="H145" s="199" t="s">
        <v>859</v>
      </c>
      <c r="I145" s="199" t="s">
        <v>798</v>
      </c>
      <c r="J145" s="199" t="s">
        <v>798</v>
      </c>
      <c r="K145" s="199" t="s">
        <v>798</v>
      </c>
      <c r="L145" s="199" t="s">
        <v>859</v>
      </c>
    </row>
    <row r="146" spans="2:14" x14ac:dyDescent="0.2">
      <c r="B146" s="201" t="s">
        <v>714</v>
      </c>
      <c r="C146" s="199" t="s">
        <v>798</v>
      </c>
      <c r="D146" s="199" t="s">
        <v>50</v>
      </c>
      <c r="E146" s="199" t="s">
        <v>798</v>
      </c>
      <c r="F146" s="199" t="s">
        <v>798</v>
      </c>
      <c r="G146" s="199" t="s">
        <v>798</v>
      </c>
      <c r="H146" s="199" t="s">
        <v>798</v>
      </c>
      <c r="I146" s="199" t="s">
        <v>798</v>
      </c>
      <c r="J146" s="199" t="s">
        <v>798</v>
      </c>
      <c r="K146" s="199" t="s">
        <v>798</v>
      </c>
      <c r="L146" s="199" t="s">
        <v>798</v>
      </c>
    </row>
    <row r="147" spans="2:14" x14ac:dyDescent="0.2">
      <c r="B147" s="201" t="s">
        <v>713</v>
      </c>
      <c r="C147" s="199" t="s">
        <v>798</v>
      </c>
      <c r="D147" s="199" t="s">
        <v>798</v>
      </c>
      <c r="E147" s="199" t="s">
        <v>798</v>
      </c>
      <c r="F147" s="199" t="s">
        <v>798</v>
      </c>
      <c r="G147" s="199" t="s">
        <v>798</v>
      </c>
      <c r="H147" s="199" t="s">
        <v>798</v>
      </c>
      <c r="I147" s="199" t="s">
        <v>798</v>
      </c>
      <c r="J147" s="199" t="s">
        <v>798</v>
      </c>
      <c r="K147" s="199" t="s">
        <v>798</v>
      </c>
      <c r="L147" s="199" t="s">
        <v>798</v>
      </c>
    </row>
    <row r="148" spans="2:14" x14ac:dyDescent="0.2">
      <c r="B148" s="201" t="s">
        <v>712</v>
      </c>
      <c r="C148" s="199" t="s">
        <v>859</v>
      </c>
      <c r="D148" s="199" t="s">
        <v>798</v>
      </c>
      <c r="E148" s="199" t="s">
        <v>798</v>
      </c>
      <c r="F148" s="199" t="s">
        <v>798</v>
      </c>
      <c r="G148" s="199" t="s">
        <v>50</v>
      </c>
      <c r="H148" s="199" t="s">
        <v>50</v>
      </c>
      <c r="I148" s="199" t="s">
        <v>798</v>
      </c>
      <c r="J148" s="199" t="s">
        <v>798</v>
      </c>
      <c r="K148" s="199" t="s">
        <v>798</v>
      </c>
      <c r="L148" s="199" t="s">
        <v>798</v>
      </c>
    </row>
    <row r="149" spans="2:14" x14ac:dyDescent="0.2">
      <c r="B149" s="201" t="s">
        <v>711</v>
      </c>
      <c r="C149" s="200" t="s">
        <v>859</v>
      </c>
      <c r="D149" s="199" t="s">
        <v>859</v>
      </c>
      <c r="E149" s="199" t="s">
        <v>859</v>
      </c>
      <c r="F149" s="199" t="s">
        <v>859</v>
      </c>
      <c r="G149" s="199" t="s">
        <v>50</v>
      </c>
      <c r="H149" s="199" t="s">
        <v>859</v>
      </c>
      <c r="I149" s="199" t="s">
        <v>859</v>
      </c>
      <c r="J149" s="199" t="s">
        <v>50</v>
      </c>
      <c r="K149" s="199" t="s">
        <v>50</v>
      </c>
      <c r="L149" s="199" t="s">
        <v>50</v>
      </c>
    </row>
    <row r="150" spans="2:14" x14ac:dyDescent="0.2">
      <c r="B150" s="201" t="s">
        <v>710</v>
      </c>
      <c r="C150" s="200" t="s">
        <v>859</v>
      </c>
      <c r="D150" s="199" t="s">
        <v>798</v>
      </c>
      <c r="E150" s="199" t="s">
        <v>859</v>
      </c>
      <c r="F150" s="199" t="s">
        <v>859</v>
      </c>
      <c r="G150" s="199" t="s">
        <v>859</v>
      </c>
      <c r="H150" s="199" t="s">
        <v>859</v>
      </c>
      <c r="I150" s="199" t="s">
        <v>859</v>
      </c>
      <c r="J150" s="199" t="s">
        <v>50</v>
      </c>
      <c r="K150" s="199" t="s">
        <v>50</v>
      </c>
      <c r="L150" s="199" t="s">
        <v>50</v>
      </c>
      <c r="N150" s="214"/>
    </row>
    <row r="151" spans="2:14" x14ac:dyDescent="0.2">
      <c r="B151" s="197" t="s">
        <v>709</v>
      </c>
      <c r="C151" s="197">
        <f t="shared" ref="C151:L151" si="9">COUNTIF(C145:C150,"SÍ")+COUNTIF(C145:C150,"N/A")</f>
        <v>2</v>
      </c>
      <c r="D151" s="197">
        <f t="shared" si="9"/>
        <v>5</v>
      </c>
      <c r="E151" s="197">
        <f t="shared" si="9"/>
        <v>3</v>
      </c>
      <c r="F151" s="197">
        <f t="shared" si="9"/>
        <v>4</v>
      </c>
      <c r="G151" s="197">
        <f t="shared" si="9"/>
        <v>4</v>
      </c>
      <c r="H151" s="197">
        <f t="shared" si="9"/>
        <v>3</v>
      </c>
      <c r="I151" s="197">
        <f t="shared" si="9"/>
        <v>4</v>
      </c>
      <c r="J151" s="197">
        <f t="shared" si="9"/>
        <v>6</v>
      </c>
      <c r="K151" s="197">
        <f t="shared" si="9"/>
        <v>6</v>
      </c>
      <c r="L151" s="197">
        <f t="shared" si="9"/>
        <v>5</v>
      </c>
      <c r="M151" s="198">
        <f>(SUM(C151:L151)*33.33%)/60</f>
        <v>0.23330999999999999</v>
      </c>
    </row>
    <row r="152" spans="2:14" x14ac:dyDescent="0.2">
      <c r="B152" s="195" t="s">
        <v>708</v>
      </c>
      <c r="M152" s="196"/>
    </row>
    <row r="154" spans="2:14" x14ac:dyDescent="0.2">
      <c r="B154" s="205" t="s">
        <v>719</v>
      </c>
      <c r="D154" s="195"/>
      <c r="E154" s="195"/>
      <c r="F154" s="195"/>
      <c r="G154" s="195"/>
      <c r="H154" s="195"/>
      <c r="I154" s="195"/>
      <c r="J154" s="195"/>
      <c r="K154" s="195"/>
      <c r="L154" s="195"/>
    </row>
    <row r="155" spans="2:14" s="206" customFormat="1" x14ac:dyDescent="0.2">
      <c r="B155" s="207" t="s">
        <v>729</v>
      </c>
      <c r="C155" s="453" t="s">
        <v>718</v>
      </c>
      <c r="D155" s="453"/>
      <c r="E155" s="453"/>
      <c r="F155" s="453"/>
      <c r="G155" s="453"/>
      <c r="H155" s="453"/>
      <c r="I155" s="453"/>
      <c r="J155" s="453"/>
      <c r="K155" s="453"/>
      <c r="L155" s="453"/>
    </row>
    <row r="156" spans="2:14" s="196" customFormat="1" ht="38.25" x14ac:dyDescent="0.2">
      <c r="B156" s="247" t="s">
        <v>740</v>
      </c>
      <c r="C156" s="211" t="s">
        <v>1023</v>
      </c>
      <c r="D156" s="211" t="s">
        <v>1024</v>
      </c>
      <c r="E156" s="211" t="s">
        <v>1025</v>
      </c>
      <c r="F156" s="211" t="s">
        <v>1026</v>
      </c>
      <c r="G156" s="211" t="s">
        <v>1027</v>
      </c>
      <c r="H156" s="211" t="s">
        <v>1028</v>
      </c>
      <c r="I156" s="211" t="s">
        <v>1029</v>
      </c>
      <c r="J156" s="211" t="s">
        <v>1030</v>
      </c>
      <c r="K156" s="211" t="s">
        <v>1031</v>
      </c>
      <c r="L156" s="211" t="s">
        <v>1032</v>
      </c>
    </row>
    <row r="157" spans="2:14" s="196" customFormat="1" ht="25.5" x14ac:dyDescent="0.2">
      <c r="B157" s="248" t="s">
        <v>741</v>
      </c>
      <c r="C157" s="213" t="s">
        <v>1033</v>
      </c>
      <c r="D157" s="213" t="s">
        <v>1034</v>
      </c>
      <c r="E157" s="213" t="s">
        <v>1035</v>
      </c>
      <c r="F157" s="213" t="s">
        <v>1036</v>
      </c>
      <c r="G157" s="213" t="s">
        <v>1037</v>
      </c>
      <c r="H157" s="213" t="s">
        <v>1038</v>
      </c>
      <c r="I157" s="213" t="s">
        <v>1039</v>
      </c>
      <c r="J157" s="213" t="s">
        <v>1040</v>
      </c>
      <c r="K157" s="213" t="s">
        <v>1041</v>
      </c>
      <c r="L157" s="213"/>
    </row>
    <row r="158" spans="2:14" s="196" customFormat="1" ht="38.25" x14ac:dyDescent="0.2">
      <c r="B158" s="246" t="s">
        <v>716</v>
      </c>
      <c r="C158" s="245" t="s">
        <v>1042</v>
      </c>
      <c r="D158" s="245" t="s">
        <v>1043</v>
      </c>
      <c r="E158" s="245" t="s">
        <v>1044</v>
      </c>
      <c r="F158" s="245" t="s">
        <v>1045</v>
      </c>
      <c r="G158" s="245" t="s">
        <v>1046</v>
      </c>
      <c r="H158" s="245" t="s">
        <v>1047</v>
      </c>
      <c r="I158" s="245" t="s">
        <v>855</v>
      </c>
      <c r="J158" s="245" t="s">
        <v>911</v>
      </c>
      <c r="K158" s="245" t="s">
        <v>1048</v>
      </c>
      <c r="L158" s="245" t="s">
        <v>969</v>
      </c>
    </row>
    <row r="159" spans="2:14" x14ac:dyDescent="0.2">
      <c r="B159" s="201" t="s">
        <v>715</v>
      </c>
      <c r="C159" s="199" t="s">
        <v>859</v>
      </c>
      <c r="D159" s="199" t="s">
        <v>859</v>
      </c>
      <c r="E159" s="199" t="s">
        <v>859</v>
      </c>
      <c r="F159" s="199" t="s">
        <v>798</v>
      </c>
      <c r="G159" s="199" t="s">
        <v>798</v>
      </c>
      <c r="H159" s="199" t="s">
        <v>798</v>
      </c>
      <c r="I159" s="199" t="s">
        <v>798</v>
      </c>
      <c r="J159" s="199" t="s">
        <v>798</v>
      </c>
      <c r="K159" s="199" t="s">
        <v>798</v>
      </c>
      <c r="L159" s="199" t="s">
        <v>798</v>
      </c>
    </row>
    <row r="160" spans="2:14" x14ac:dyDescent="0.2">
      <c r="B160" s="201" t="s">
        <v>714</v>
      </c>
      <c r="C160" s="199" t="s">
        <v>798</v>
      </c>
      <c r="D160" s="199" t="s">
        <v>798</v>
      </c>
      <c r="E160" s="199" t="s">
        <v>798</v>
      </c>
      <c r="F160" s="199" t="s">
        <v>798</v>
      </c>
      <c r="G160" s="199" t="s">
        <v>798</v>
      </c>
      <c r="H160" s="199" t="s">
        <v>798</v>
      </c>
      <c r="I160" s="199" t="s">
        <v>798</v>
      </c>
      <c r="J160" s="199" t="s">
        <v>798</v>
      </c>
      <c r="K160" s="199" t="s">
        <v>798</v>
      </c>
      <c r="L160" s="199" t="s">
        <v>798</v>
      </c>
    </row>
    <row r="161" spans="2:14" x14ac:dyDescent="0.2">
      <c r="B161" s="201" t="s">
        <v>713</v>
      </c>
      <c r="C161" s="199" t="s">
        <v>798</v>
      </c>
      <c r="D161" s="199" t="s">
        <v>798</v>
      </c>
      <c r="E161" s="199" t="s">
        <v>798</v>
      </c>
      <c r="F161" s="199" t="s">
        <v>798</v>
      </c>
      <c r="G161" s="199" t="s">
        <v>798</v>
      </c>
      <c r="H161" s="199" t="s">
        <v>798</v>
      </c>
      <c r="I161" s="199" t="s">
        <v>798</v>
      </c>
      <c r="J161" s="199" t="s">
        <v>798</v>
      </c>
      <c r="K161" s="199" t="s">
        <v>798</v>
      </c>
      <c r="L161" s="199" t="s">
        <v>798</v>
      </c>
    </row>
    <row r="162" spans="2:14" x14ac:dyDescent="0.2">
      <c r="B162" s="201" t="s">
        <v>712</v>
      </c>
      <c r="C162" s="199" t="s">
        <v>798</v>
      </c>
      <c r="D162" s="199" t="s">
        <v>50</v>
      </c>
      <c r="E162" s="199" t="s">
        <v>798</v>
      </c>
      <c r="F162" s="199" t="s">
        <v>798</v>
      </c>
      <c r="G162" s="199" t="s">
        <v>798</v>
      </c>
      <c r="H162" s="199" t="s">
        <v>798</v>
      </c>
      <c r="I162" s="199" t="s">
        <v>798</v>
      </c>
      <c r="J162" s="199" t="s">
        <v>50</v>
      </c>
      <c r="K162" s="199" t="s">
        <v>798</v>
      </c>
      <c r="L162" s="199" t="s">
        <v>859</v>
      </c>
    </row>
    <row r="163" spans="2:14" x14ac:dyDescent="0.2">
      <c r="B163" s="201" t="s">
        <v>711</v>
      </c>
      <c r="C163" s="200" t="s">
        <v>798</v>
      </c>
      <c r="D163" s="199" t="s">
        <v>859</v>
      </c>
      <c r="E163" s="199" t="s">
        <v>859</v>
      </c>
      <c r="F163" s="199" t="s">
        <v>798</v>
      </c>
      <c r="G163" s="199" t="s">
        <v>859</v>
      </c>
      <c r="H163" s="199" t="s">
        <v>859</v>
      </c>
      <c r="I163" s="199" t="s">
        <v>859</v>
      </c>
      <c r="J163" s="199" t="s">
        <v>859</v>
      </c>
      <c r="K163" s="199" t="s">
        <v>50</v>
      </c>
      <c r="L163" s="199" t="s">
        <v>50</v>
      </c>
    </row>
    <row r="164" spans="2:14" x14ac:dyDescent="0.2">
      <c r="B164" s="201" t="s">
        <v>710</v>
      </c>
      <c r="C164" s="200" t="s">
        <v>798</v>
      </c>
      <c r="D164" s="199" t="s">
        <v>798</v>
      </c>
      <c r="E164" s="199" t="s">
        <v>859</v>
      </c>
      <c r="F164" s="199" t="s">
        <v>859</v>
      </c>
      <c r="G164" s="199" t="s">
        <v>859</v>
      </c>
      <c r="H164" s="199" t="s">
        <v>859</v>
      </c>
      <c r="I164" s="199" t="s">
        <v>859</v>
      </c>
      <c r="J164" s="199" t="s">
        <v>859</v>
      </c>
      <c r="K164" s="199" t="s">
        <v>50</v>
      </c>
      <c r="L164" s="199" t="s">
        <v>50</v>
      </c>
      <c r="N164" s="214"/>
    </row>
    <row r="165" spans="2:14" x14ac:dyDescent="0.2">
      <c r="B165" s="197" t="s">
        <v>709</v>
      </c>
      <c r="C165" s="197">
        <f t="shared" ref="C165:L165" si="10">COUNTIF(C159:C164,"SÍ")+COUNTIF(C159:C164,"N/A")</f>
        <v>5</v>
      </c>
      <c r="D165" s="197">
        <f t="shared" si="10"/>
        <v>4</v>
      </c>
      <c r="E165" s="197">
        <f t="shared" si="10"/>
        <v>3</v>
      </c>
      <c r="F165" s="197">
        <f t="shared" si="10"/>
        <v>5</v>
      </c>
      <c r="G165" s="197">
        <f t="shared" si="10"/>
        <v>4</v>
      </c>
      <c r="H165" s="197">
        <f t="shared" si="10"/>
        <v>4</v>
      </c>
      <c r="I165" s="197">
        <f t="shared" si="10"/>
        <v>4</v>
      </c>
      <c r="J165" s="197">
        <f t="shared" si="10"/>
        <v>4</v>
      </c>
      <c r="K165" s="197">
        <f t="shared" si="10"/>
        <v>6</v>
      </c>
      <c r="L165" s="197">
        <f t="shared" si="10"/>
        <v>5</v>
      </c>
      <c r="M165" s="198">
        <f>(SUM(C165:L165)*33.33%)/60</f>
        <v>0.24441999999999997</v>
      </c>
    </row>
    <row r="166" spans="2:14" x14ac:dyDescent="0.2">
      <c r="B166" s="195" t="s">
        <v>708</v>
      </c>
      <c r="M166" s="196"/>
    </row>
    <row r="168" spans="2:14" x14ac:dyDescent="0.2">
      <c r="B168" s="205" t="s">
        <v>719</v>
      </c>
      <c r="D168" s="195"/>
      <c r="E168" s="195"/>
      <c r="F168" s="195"/>
      <c r="G168" s="195"/>
      <c r="H168" s="195"/>
      <c r="I168" s="195"/>
      <c r="J168" s="195"/>
      <c r="K168" s="195"/>
      <c r="L168" s="195"/>
    </row>
    <row r="169" spans="2:14" x14ac:dyDescent="0.2">
      <c r="B169" s="204" t="s">
        <v>728</v>
      </c>
      <c r="C169" s="453" t="s">
        <v>718</v>
      </c>
      <c r="D169" s="453"/>
      <c r="E169" s="453"/>
      <c r="F169" s="453"/>
      <c r="G169" s="453"/>
      <c r="H169" s="453"/>
      <c r="I169" s="453"/>
      <c r="J169" s="453"/>
      <c r="K169" s="453"/>
      <c r="L169" s="453"/>
    </row>
    <row r="170" spans="2:14" s="196" customFormat="1" ht="38.25" x14ac:dyDescent="0.2">
      <c r="B170" s="247" t="s">
        <v>740</v>
      </c>
      <c r="C170" s="211" t="s">
        <v>1251</v>
      </c>
      <c r="D170" s="211" t="s">
        <v>1252</v>
      </c>
      <c r="E170" s="211" t="s">
        <v>1253</v>
      </c>
      <c r="F170" s="211" t="s">
        <v>1254</v>
      </c>
      <c r="G170" s="211" t="s">
        <v>1255</v>
      </c>
      <c r="H170" s="211" t="s">
        <v>1256</v>
      </c>
      <c r="I170" s="211" t="s">
        <v>1257</v>
      </c>
      <c r="J170" s="211" t="s">
        <v>1258</v>
      </c>
      <c r="K170" s="211" t="s">
        <v>1259</v>
      </c>
      <c r="L170" s="211" t="s">
        <v>1260</v>
      </c>
    </row>
    <row r="171" spans="2:14" s="196" customFormat="1" ht="38.25" x14ac:dyDescent="0.2">
      <c r="B171" s="248" t="s">
        <v>741</v>
      </c>
      <c r="C171" s="213" t="s">
        <v>1261</v>
      </c>
      <c r="D171" s="213" t="s">
        <v>1262</v>
      </c>
      <c r="E171" s="213" t="s">
        <v>1253</v>
      </c>
      <c r="F171" s="213" t="s">
        <v>1263</v>
      </c>
      <c r="G171" s="213" t="s">
        <v>1264</v>
      </c>
      <c r="H171" s="213" t="s">
        <v>1265</v>
      </c>
      <c r="I171" s="213" t="s">
        <v>1266</v>
      </c>
      <c r="J171" s="213" t="s">
        <v>1267</v>
      </c>
      <c r="K171" s="213" t="s">
        <v>1268</v>
      </c>
      <c r="L171" s="213" t="s">
        <v>1269</v>
      </c>
    </row>
    <row r="172" spans="2:14" s="196" customFormat="1" ht="25.5" x14ac:dyDescent="0.2">
      <c r="B172" s="246" t="s">
        <v>716</v>
      </c>
      <c r="C172" s="245" t="s">
        <v>1270</v>
      </c>
      <c r="D172" s="245" t="s">
        <v>1271</v>
      </c>
      <c r="E172" s="245" t="s">
        <v>1272</v>
      </c>
      <c r="F172" s="245" t="s">
        <v>1273</v>
      </c>
      <c r="G172" s="245" t="s">
        <v>1274</v>
      </c>
      <c r="H172" s="245" t="s">
        <v>1275</v>
      </c>
      <c r="I172" s="245" t="s">
        <v>1276</v>
      </c>
      <c r="J172" s="245" t="s">
        <v>1277</v>
      </c>
      <c r="K172" s="245" t="s">
        <v>1278</v>
      </c>
      <c r="L172" s="245" t="s">
        <v>1279</v>
      </c>
    </row>
    <row r="173" spans="2:14" x14ac:dyDescent="0.2">
      <c r="B173" s="201" t="s">
        <v>715</v>
      </c>
      <c r="C173" s="199" t="s">
        <v>1209</v>
      </c>
      <c r="D173" s="199" t="s">
        <v>1208</v>
      </c>
      <c r="E173" s="199" t="s">
        <v>1209</v>
      </c>
      <c r="F173" s="199" t="s">
        <v>1209</v>
      </c>
      <c r="G173" s="199" t="s">
        <v>1209</v>
      </c>
      <c r="H173" s="199" t="s">
        <v>1209</v>
      </c>
      <c r="I173" s="199" t="s">
        <v>1208</v>
      </c>
      <c r="J173" s="199" t="s">
        <v>1209</v>
      </c>
      <c r="K173" s="199" t="s">
        <v>1208</v>
      </c>
      <c r="L173" s="199" t="s">
        <v>1208</v>
      </c>
    </row>
    <row r="174" spans="2:14" x14ac:dyDescent="0.2">
      <c r="B174" s="201" t="s">
        <v>714</v>
      </c>
      <c r="C174" s="199" t="s">
        <v>1208</v>
      </c>
      <c r="D174" s="199" t="s">
        <v>1208</v>
      </c>
      <c r="E174" s="199" t="s">
        <v>1208</v>
      </c>
      <c r="F174" s="199" t="s">
        <v>1209</v>
      </c>
      <c r="G174" s="199" t="s">
        <v>1209</v>
      </c>
      <c r="H174" s="199" t="s">
        <v>1209</v>
      </c>
      <c r="I174" s="199" t="s">
        <v>1209</v>
      </c>
      <c r="J174" s="199" t="s">
        <v>1208</v>
      </c>
      <c r="K174" s="199" t="s">
        <v>1209</v>
      </c>
      <c r="L174" s="199" t="s">
        <v>1209</v>
      </c>
    </row>
    <row r="175" spans="2:14" x14ac:dyDescent="0.2">
      <c r="B175" s="201" t="s">
        <v>713</v>
      </c>
      <c r="C175" s="199" t="s">
        <v>799</v>
      </c>
      <c r="D175" s="199" t="s">
        <v>1209</v>
      </c>
      <c r="E175" s="199" t="s">
        <v>1209</v>
      </c>
      <c r="F175" s="199" t="s">
        <v>1209</v>
      </c>
      <c r="G175" s="199" t="s">
        <v>1209</v>
      </c>
      <c r="H175" s="199" t="s">
        <v>1209</v>
      </c>
      <c r="I175" s="199" t="s">
        <v>1209</v>
      </c>
      <c r="J175" s="199" t="s">
        <v>1209</v>
      </c>
      <c r="K175" s="199" t="s">
        <v>1209</v>
      </c>
      <c r="L175" s="199" t="s">
        <v>1209</v>
      </c>
    </row>
    <row r="176" spans="2:14" x14ac:dyDescent="0.2">
      <c r="B176" s="201" t="s">
        <v>712</v>
      </c>
      <c r="C176" s="199" t="s">
        <v>799</v>
      </c>
      <c r="D176" s="199" t="s">
        <v>1209</v>
      </c>
      <c r="E176" s="199" t="s">
        <v>1209</v>
      </c>
      <c r="F176" s="199" t="s">
        <v>1209</v>
      </c>
      <c r="G176" s="199" t="s">
        <v>1209</v>
      </c>
      <c r="H176" s="199" t="s">
        <v>1208</v>
      </c>
      <c r="I176" s="199" t="s">
        <v>1208</v>
      </c>
      <c r="J176" s="199" t="s">
        <v>1209</v>
      </c>
      <c r="K176" s="199" t="s">
        <v>1208</v>
      </c>
      <c r="L176" s="199" t="s">
        <v>1208</v>
      </c>
    </row>
    <row r="177" spans="2:14" x14ac:dyDescent="0.2">
      <c r="B177" s="201" t="s">
        <v>711</v>
      </c>
      <c r="C177" s="200" t="s">
        <v>1208</v>
      </c>
      <c r="D177" s="199" t="s">
        <v>1208</v>
      </c>
      <c r="E177" s="199" t="s">
        <v>1208</v>
      </c>
      <c r="F177" s="199" t="s">
        <v>1209</v>
      </c>
      <c r="G177" s="199" t="s">
        <v>1208</v>
      </c>
      <c r="H177" s="199" t="s">
        <v>1208</v>
      </c>
      <c r="I177" s="199" t="s">
        <v>50</v>
      </c>
      <c r="J177" s="199" t="s">
        <v>1208</v>
      </c>
      <c r="K177" s="199" t="s">
        <v>1209</v>
      </c>
      <c r="L177" s="199" t="s">
        <v>1208</v>
      </c>
    </row>
    <row r="178" spans="2:14" x14ac:dyDescent="0.2">
      <c r="B178" s="201" t="s">
        <v>710</v>
      </c>
      <c r="C178" s="200" t="s">
        <v>1208</v>
      </c>
      <c r="D178" s="199" t="s">
        <v>1208</v>
      </c>
      <c r="E178" s="199" t="s">
        <v>1208</v>
      </c>
      <c r="F178" s="199" t="s">
        <v>1209</v>
      </c>
      <c r="G178" s="199" t="s">
        <v>1208</v>
      </c>
      <c r="H178" s="199" t="s">
        <v>1208</v>
      </c>
      <c r="I178" s="199" t="s">
        <v>50</v>
      </c>
      <c r="J178" s="199" t="s">
        <v>1208</v>
      </c>
      <c r="K178" s="199" t="s">
        <v>1209</v>
      </c>
      <c r="L178" s="199" t="s">
        <v>1208</v>
      </c>
      <c r="N178" s="214"/>
    </row>
    <row r="179" spans="2:14" x14ac:dyDescent="0.2">
      <c r="B179" s="197" t="s">
        <v>709</v>
      </c>
      <c r="C179" s="197">
        <f t="shared" ref="C179:L179" si="11">COUNTIF(C173:C178,"SÍ")+COUNTIF(C173:C178,"N/A")</f>
        <v>3</v>
      </c>
      <c r="D179" s="197">
        <f t="shared" si="11"/>
        <v>2</v>
      </c>
      <c r="E179" s="197">
        <f t="shared" si="11"/>
        <v>3</v>
      </c>
      <c r="F179" s="197">
        <f t="shared" si="11"/>
        <v>6</v>
      </c>
      <c r="G179" s="197">
        <f t="shared" si="11"/>
        <v>4</v>
      </c>
      <c r="H179" s="197">
        <f t="shared" si="11"/>
        <v>3</v>
      </c>
      <c r="I179" s="197">
        <f t="shared" si="11"/>
        <v>4</v>
      </c>
      <c r="J179" s="197">
        <f t="shared" si="11"/>
        <v>3</v>
      </c>
      <c r="K179" s="197">
        <f t="shared" si="11"/>
        <v>4</v>
      </c>
      <c r="L179" s="197">
        <f t="shared" si="11"/>
        <v>2</v>
      </c>
      <c r="M179" s="198">
        <f>(SUM(C179:L179)*33.33%)/60</f>
        <v>0.18887000000000001</v>
      </c>
    </row>
    <row r="180" spans="2:14" x14ac:dyDescent="0.2">
      <c r="B180" s="195" t="s">
        <v>708</v>
      </c>
      <c r="M180" s="196"/>
    </row>
    <row r="182" spans="2:14" x14ac:dyDescent="0.2">
      <c r="B182" s="205" t="s">
        <v>719</v>
      </c>
      <c r="D182" s="195"/>
      <c r="E182" s="195"/>
      <c r="F182" s="195"/>
      <c r="G182" s="195"/>
      <c r="H182" s="195"/>
      <c r="I182" s="195"/>
      <c r="J182" s="195"/>
      <c r="K182" s="195"/>
      <c r="L182" s="195"/>
    </row>
    <row r="183" spans="2:14" s="206" customFormat="1" x14ac:dyDescent="0.2">
      <c r="B183" s="207" t="s">
        <v>727</v>
      </c>
      <c r="C183" s="453" t="s">
        <v>718</v>
      </c>
      <c r="D183" s="453"/>
      <c r="E183" s="453"/>
      <c r="F183" s="453"/>
      <c r="G183" s="453"/>
      <c r="H183" s="453"/>
      <c r="I183" s="453"/>
      <c r="J183" s="453"/>
      <c r="K183" s="453"/>
      <c r="L183" s="453"/>
    </row>
    <row r="184" spans="2:14" s="196" customFormat="1" ht="51" x14ac:dyDescent="0.2">
      <c r="B184" s="247" t="s">
        <v>740</v>
      </c>
      <c r="C184" s="211" t="s">
        <v>1300</v>
      </c>
      <c r="D184" s="211" t="s">
        <v>1301</v>
      </c>
      <c r="E184" s="211" t="s">
        <v>1302</v>
      </c>
      <c r="F184" s="211" t="s">
        <v>1303</v>
      </c>
      <c r="G184" s="211" t="s">
        <v>1304</v>
      </c>
      <c r="H184" s="211" t="s">
        <v>1305</v>
      </c>
      <c r="I184" s="211" t="s">
        <v>1306</v>
      </c>
      <c r="J184" s="211" t="s">
        <v>1307</v>
      </c>
      <c r="K184" s="211" t="s">
        <v>1308</v>
      </c>
      <c r="L184" s="211" t="s">
        <v>1309</v>
      </c>
    </row>
    <row r="185" spans="2:14" s="196" customFormat="1" x14ac:dyDescent="0.2">
      <c r="B185" s="248" t="s">
        <v>741</v>
      </c>
      <c r="C185" s="213" t="s">
        <v>1310</v>
      </c>
      <c r="D185" s="213" t="s">
        <v>1311</v>
      </c>
      <c r="E185" s="213" t="s">
        <v>1312</v>
      </c>
      <c r="F185" s="213" t="s">
        <v>1313</v>
      </c>
      <c r="G185" s="213" t="s">
        <v>1314</v>
      </c>
      <c r="H185" s="213" t="s">
        <v>1315</v>
      </c>
      <c r="I185" s="213" t="s">
        <v>1316</v>
      </c>
      <c r="J185" s="213" t="s">
        <v>1317</v>
      </c>
      <c r="K185" s="213" t="s">
        <v>1318</v>
      </c>
      <c r="L185" s="213" t="s">
        <v>1319</v>
      </c>
    </row>
    <row r="186" spans="2:14" s="196" customFormat="1" x14ac:dyDescent="0.2">
      <c r="B186" s="246" t="s">
        <v>716</v>
      </c>
      <c r="C186" s="245">
        <v>44064</v>
      </c>
      <c r="D186" s="245">
        <v>44069</v>
      </c>
      <c r="E186" s="245">
        <v>44064</v>
      </c>
      <c r="F186" s="245">
        <v>44175</v>
      </c>
      <c r="G186" s="245">
        <v>44172</v>
      </c>
      <c r="H186" s="245">
        <v>44168</v>
      </c>
      <c r="I186" s="245">
        <v>44218</v>
      </c>
      <c r="J186" s="245">
        <v>44244</v>
      </c>
      <c r="K186" s="245">
        <v>44273</v>
      </c>
      <c r="L186" s="245">
        <v>44293</v>
      </c>
    </row>
    <row r="187" spans="2:14" x14ac:dyDescent="0.2">
      <c r="B187" s="201" t="s">
        <v>715</v>
      </c>
      <c r="C187" s="200" t="s">
        <v>798</v>
      </c>
      <c r="D187" s="200" t="s">
        <v>798</v>
      </c>
      <c r="E187" s="200" t="s">
        <v>859</v>
      </c>
      <c r="F187" s="199" t="s">
        <v>798</v>
      </c>
      <c r="G187" s="199" t="s">
        <v>798</v>
      </c>
      <c r="H187" s="199" t="s">
        <v>798</v>
      </c>
      <c r="I187" s="199" t="s">
        <v>859</v>
      </c>
      <c r="J187" s="199" t="s">
        <v>798</v>
      </c>
      <c r="K187" s="199" t="s">
        <v>798</v>
      </c>
      <c r="L187" s="199" t="s">
        <v>798</v>
      </c>
    </row>
    <row r="188" spans="2:14" x14ac:dyDescent="0.2">
      <c r="B188" s="201" t="s">
        <v>714</v>
      </c>
      <c r="C188" s="200" t="s">
        <v>859</v>
      </c>
      <c r="D188" s="200" t="s">
        <v>859</v>
      </c>
      <c r="E188" s="200" t="s">
        <v>798</v>
      </c>
      <c r="F188" s="199" t="s">
        <v>798</v>
      </c>
      <c r="G188" s="199" t="s">
        <v>859</v>
      </c>
      <c r="H188" s="199" t="s">
        <v>798</v>
      </c>
      <c r="I188" s="199" t="s">
        <v>798</v>
      </c>
      <c r="J188" s="199" t="s">
        <v>798</v>
      </c>
      <c r="K188" s="199" t="s">
        <v>798</v>
      </c>
      <c r="L188" s="199" t="s">
        <v>798</v>
      </c>
    </row>
    <row r="189" spans="2:14" x14ac:dyDescent="0.2">
      <c r="B189" s="201" t="s">
        <v>713</v>
      </c>
      <c r="C189" s="200" t="s">
        <v>798</v>
      </c>
      <c r="D189" s="200" t="s">
        <v>798</v>
      </c>
      <c r="E189" s="200" t="s">
        <v>798</v>
      </c>
      <c r="F189" s="199" t="s">
        <v>798</v>
      </c>
      <c r="G189" s="199" t="s">
        <v>798</v>
      </c>
      <c r="H189" s="199" t="s">
        <v>798</v>
      </c>
      <c r="I189" s="199" t="s">
        <v>798</v>
      </c>
      <c r="J189" s="199" t="s">
        <v>798</v>
      </c>
      <c r="K189" s="199" t="s">
        <v>798</v>
      </c>
      <c r="L189" s="199" t="s">
        <v>798</v>
      </c>
    </row>
    <row r="190" spans="2:14" x14ac:dyDescent="0.2">
      <c r="B190" s="201" t="s">
        <v>712</v>
      </c>
      <c r="C190" s="200" t="s">
        <v>798</v>
      </c>
      <c r="D190" s="200" t="s">
        <v>1320</v>
      </c>
      <c r="E190" s="200" t="s">
        <v>798</v>
      </c>
      <c r="F190" s="199" t="s">
        <v>859</v>
      </c>
      <c r="G190" s="199" t="s">
        <v>859</v>
      </c>
      <c r="H190" s="199" t="s">
        <v>859</v>
      </c>
      <c r="I190" s="199" t="s">
        <v>859</v>
      </c>
      <c r="J190" s="199" t="s">
        <v>859</v>
      </c>
      <c r="K190" s="199" t="s">
        <v>798</v>
      </c>
      <c r="L190" s="199" t="s">
        <v>798</v>
      </c>
    </row>
    <row r="191" spans="2:14" x14ac:dyDescent="0.2">
      <c r="B191" s="201" t="s">
        <v>711</v>
      </c>
      <c r="C191" s="200" t="s">
        <v>859</v>
      </c>
      <c r="D191" s="200" t="s">
        <v>859</v>
      </c>
      <c r="E191" s="200" t="s">
        <v>859</v>
      </c>
      <c r="F191" s="199" t="s">
        <v>859</v>
      </c>
      <c r="G191" s="199" t="s">
        <v>859</v>
      </c>
      <c r="H191" s="199" t="s">
        <v>1321</v>
      </c>
      <c r="I191" s="199" t="s">
        <v>798</v>
      </c>
      <c r="J191" s="199" t="s">
        <v>798</v>
      </c>
      <c r="K191" s="199" t="s">
        <v>859</v>
      </c>
      <c r="L191" s="199" t="s">
        <v>50</v>
      </c>
    </row>
    <row r="192" spans="2:14" x14ac:dyDescent="0.2">
      <c r="B192" s="201" t="s">
        <v>710</v>
      </c>
      <c r="C192" s="200" t="s">
        <v>859</v>
      </c>
      <c r="D192" s="200" t="s">
        <v>1321</v>
      </c>
      <c r="E192" s="200" t="s">
        <v>859</v>
      </c>
      <c r="F192" s="199" t="s">
        <v>859</v>
      </c>
      <c r="G192" s="199" t="s">
        <v>859</v>
      </c>
      <c r="H192" s="199" t="s">
        <v>859</v>
      </c>
      <c r="I192" s="199" t="s">
        <v>798</v>
      </c>
      <c r="J192" s="199" t="s">
        <v>798</v>
      </c>
      <c r="K192" s="199" t="s">
        <v>859</v>
      </c>
      <c r="L192" s="199" t="s">
        <v>50</v>
      </c>
    </row>
    <row r="193" spans="2:13" x14ac:dyDescent="0.2">
      <c r="B193" s="197" t="s">
        <v>709</v>
      </c>
      <c r="C193" s="197">
        <f t="shared" ref="C193:L193" si="12">COUNTIF(C187:C192,"SÍ")+COUNTIF(C187:C192,"N/A")</f>
        <v>3</v>
      </c>
      <c r="D193" s="197">
        <f t="shared" si="12"/>
        <v>2</v>
      </c>
      <c r="E193" s="197">
        <f t="shared" si="12"/>
        <v>3</v>
      </c>
      <c r="F193" s="197">
        <f t="shared" si="12"/>
        <v>3</v>
      </c>
      <c r="G193" s="197">
        <f t="shared" si="12"/>
        <v>2</v>
      </c>
      <c r="H193" s="197">
        <f t="shared" si="12"/>
        <v>3</v>
      </c>
      <c r="I193" s="197">
        <f t="shared" si="12"/>
        <v>4</v>
      </c>
      <c r="J193" s="197">
        <f t="shared" si="12"/>
        <v>5</v>
      </c>
      <c r="K193" s="197">
        <f t="shared" si="12"/>
        <v>4</v>
      </c>
      <c r="L193" s="197">
        <f t="shared" si="12"/>
        <v>6</v>
      </c>
      <c r="M193" s="198">
        <f>(SUM(C193:L193)*33.33%)/60</f>
        <v>0.19442499999999999</v>
      </c>
    </row>
    <row r="194" spans="2:13" x14ac:dyDescent="0.2">
      <c r="B194" s="195" t="s">
        <v>708</v>
      </c>
      <c r="M194" s="196"/>
    </row>
    <row r="197" spans="2:13" x14ac:dyDescent="0.2">
      <c r="B197" s="205" t="s">
        <v>719</v>
      </c>
    </row>
    <row r="198" spans="2:13" x14ac:dyDescent="0.2">
      <c r="B198" s="204" t="s">
        <v>726</v>
      </c>
      <c r="C198" s="454" t="s">
        <v>718</v>
      </c>
      <c r="D198" s="454"/>
      <c r="E198" s="454"/>
      <c r="F198" s="454"/>
      <c r="G198" s="454"/>
      <c r="H198" s="454"/>
      <c r="I198" s="454"/>
      <c r="J198" s="454"/>
      <c r="K198" s="454"/>
      <c r="L198" s="454"/>
    </row>
    <row r="199" spans="2:13" s="196" customFormat="1" ht="38.25" x14ac:dyDescent="0.2">
      <c r="B199" s="247" t="s">
        <v>740</v>
      </c>
      <c r="C199" s="211" t="s">
        <v>1322</v>
      </c>
      <c r="D199" s="211" t="s">
        <v>1323</v>
      </c>
      <c r="E199" s="211" t="s">
        <v>1324</v>
      </c>
      <c r="F199" s="211" t="s">
        <v>1325</v>
      </c>
      <c r="G199" s="211" t="s">
        <v>1326</v>
      </c>
      <c r="H199" s="211" t="s">
        <v>1327</v>
      </c>
      <c r="I199" s="211" t="s">
        <v>1328</v>
      </c>
      <c r="J199" s="211" t="s">
        <v>1329</v>
      </c>
      <c r="K199" s="211" t="s">
        <v>1330</v>
      </c>
      <c r="L199" s="211" t="s">
        <v>1331</v>
      </c>
    </row>
    <row r="200" spans="2:13" s="196" customFormat="1" ht="25.5" x14ac:dyDescent="0.2">
      <c r="B200" s="248" t="s">
        <v>741</v>
      </c>
      <c r="C200" s="213" t="s">
        <v>1332</v>
      </c>
      <c r="D200" s="213" t="s">
        <v>1333</v>
      </c>
      <c r="E200" s="213" t="s">
        <v>1334</v>
      </c>
      <c r="F200" s="213" t="s">
        <v>1335</v>
      </c>
      <c r="G200" s="213" t="s">
        <v>1336</v>
      </c>
      <c r="H200" s="213" t="s">
        <v>1337</v>
      </c>
      <c r="I200" s="213" t="s">
        <v>1338</v>
      </c>
      <c r="J200" s="213" t="s">
        <v>1339</v>
      </c>
      <c r="K200" s="213" t="s">
        <v>1340</v>
      </c>
      <c r="L200" s="213" t="s">
        <v>1341</v>
      </c>
    </row>
    <row r="201" spans="2:13" s="196" customFormat="1" x14ac:dyDescent="0.2">
      <c r="B201" s="246" t="s">
        <v>716</v>
      </c>
      <c r="C201" s="245">
        <v>44189</v>
      </c>
      <c r="D201" s="245">
        <v>44098</v>
      </c>
      <c r="E201" s="245">
        <v>44069</v>
      </c>
      <c r="F201" s="245">
        <v>44141</v>
      </c>
      <c r="G201" s="245">
        <v>44154</v>
      </c>
      <c r="H201" s="245">
        <v>44160</v>
      </c>
      <c r="I201" s="245">
        <v>44224</v>
      </c>
      <c r="J201" s="245">
        <v>44245</v>
      </c>
      <c r="K201" s="245">
        <v>44270</v>
      </c>
      <c r="L201" s="245">
        <v>44295</v>
      </c>
    </row>
    <row r="202" spans="2:13" x14ac:dyDescent="0.2">
      <c r="B202" s="201" t="s">
        <v>715</v>
      </c>
      <c r="C202" s="200" t="s">
        <v>859</v>
      </c>
      <c r="D202" s="200" t="s">
        <v>798</v>
      </c>
      <c r="E202" s="200" t="s">
        <v>859</v>
      </c>
      <c r="F202" s="199" t="s">
        <v>798</v>
      </c>
      <c r="G202" s="199" t="s">
        <v>798</v>
      </c>
      <c r="H202" s="199" t="s">
        <v>798</v>
      </c>
      <c r="I202" s="199" t="s">
        <v>798</v>
      </c>
      <c r="J202" s="199" t="s">
        <v>798</v>
      </c>
      <c r="K202" s="199" t="s">
        <v>798</v>
      </c>
      <c r="L202" s="199" t="s">
        <v>798</v>
      </c>
    </row>
    <row r="203" spans="2:13" x14ac:dyDescent="0.2">
      <c r="B203" s="201" t="s">
        <v>714</v>
      </c>
      <c r="C203" s="200" t="s">
        <v>798</v>
      </c>
      <c r="D203" s="200" t="s">
        <v>859</v>
      </c>
      <c r="E203" s="200" t="s">
        <v>798</v>
      </c>
      <c r="F203" s="199" t="s">
        <v>798</v>
      </c>
      <c r="G203" s="199" t="s">
        <v>798</v>
      </c>
      <c r="H203" s="199" t="s">
        <v>798</v>
      </c>
      <c r="I203" s="199" t="s">
        <v>798</v>
      </c>
      <c r="J203" s="199" t="s">
        <v>798</v>
      </c>
      <c r="K203" s="199" t="s">
        <v>798</v>
      </c>
      <c r="L203" s="199" t="s">
        <v>798</v>
      </c>
    </row>
    <row r="204" spans="2:13" x14ac:dyDescent="0.2">
      <c r="B204" s="201" t="s">
        <v>713</v>
      </c>
      <c r="C204" s="200" t="s">
        <v>798</v>
      </c>
      <c r="D204" s="200" t="s">
        <v>798</v>
      </c>
      <c r="E204" s="200" t="s">
        <v>798</v>
      </c>
      <c r="F204" s="199" t="s">
        <v>798</v>
      </c>
      <c r="G204" s="199" t="s">
        <v>798</v>
      </c>
      <c r="H204" s="199" t="s">
        <v>798</v>
      </c>
      <c r="I204" s="199" t="s">
        <v>798</v>
      </c>
      <c r="J204" s="199" t="s">
        <v>798</v>
      </c>
      <c r="K204" s="199" t="s">
        <v>798</v>
      </c>
      <c r="L204" s="199" t="s">
        <v>798</v>
      </c>
    </row>
    <row r="205" spans="2:13" x14ac:dyDescent="0.2">
      <c r="B205" s="201" t="s">
        <v>712</v>
      </c>
      <c r="C205" s="200" t="s">
        <v>50</v>
      </c>
      <c r="D205" s="200" t="s">
        <v>798</v>
      </c>
      <c r="E205" s="200" t="s">
        <v>859</v>
      </c>
      <c r="F205" s="199" t="s">
        <v>798</v>
      </c>
      <c r="G205" s="199" t="s">
        <v>798</v>
      </c>
      <c r="H205" s="199" t="s">
        <v>859</v>
      </c>
      <c r="I205" s="199" t="s">
        <v>859</v>
      </c>
      <c r="J205" s="199" t="s">
        <v>859</v>
      </c>
      <c r="K205" s="199" t="s">
        <v>859</v>
      </c>
      <c r="L205" s="199" t="s">
        <v>859</v>
      </c>
    </row>
    <row r="206" spans="2:13" x14ac:dyDescent="0.2">
      <c r="B206" s="201" t="s">
        <v>711</v>
      </c>
      <c r="C206" s="200" t="s">
        <v>859</v>
      </c>
      <c r="D206" s="200" t="s">
        <v>798</v>
      </c>
      <c r="E206" s="200" t="s">
        <v>859</v>
      </c>
      <c r="F206" s="199" t="s">
        <v>859</v>
      </c>
      <c r="G206" s="199" t="s">
        <v>859</v>
      </c>
      <c r="H206" s="199" t="s">
        <v>859</v>
      </c>
      <c r="I206" s="199" t="s">
        <v>798</v>
      </c>
      <c r="J206" s="199" t="s">
        <v>798</v>
      </c>
      <c r="K206" s="199" t="s">
        <v>859</v>
      </c>
      <c r="L206" s="199" t="s">
        <v>50</v>
      </c>
    </row>
    <row r="207" spans="2:13" x14ac:dyDescent="0.2">
      <c r="B207" s="201" t="s">
        <v>710</v>
      </c>
      <c r="C207" s="200" t="s">
        <v>859</v>
      </c>
      <c r="D207" s="200" t="s">
        <v>798</v>
      </c>
      <c r="E207" s="200" t="s">
        <v>859</v>
      </c>
      <c r="F207" s="199" t="s">
        <v>859</v>
      </c>
      <c r="G207" s="199" t="s">
        <v>859</v>
      </c>
      <c r="H207" s="199" t="s">
        <v>859</v>
      </c>
      <c r="I207" s="199" t="s">
        <v>798</v>
      </c>
      <c r="J207" s="199" t="s">
        <v>798</v>
      </c>
      <c r="K207" s="199" t="s">
        <v>859</v>
      </c>
      <c r="L207" s="199" t="s">
        <v>50</v>
      </c>
    </row>
    <row r="208" spans="2:13" x14ac:dyDescent="0.2">
      <c r="B208" s="197" t="s">
        <v>709</v>
      </c>
      <c r="C208" s="197">
        <f t="shared" ref="C208:L208" si="13">COUNTIF(C202:C207,"SÍ")+COUNTIF(C202:C207,"N/A")</f>
        <v>3</v>
      </c>
      <c r="D208" s="197">
        <f t="shared" si="13"/>
        <v>5</v>
      </c>
      <c r="E208" s="197">
        <f t="shared" si="13"/>
        <v>2</v>
      </c>
      <c r="F208" s="197">
        <f t="shared" si="13"/>
        <v>4</v>
      </c>
      <c r="G208" s="197">
        <f t="shared" si="13"/>
        <v>4</v>
      </c>
      <c r="H208" s="197">
        <f t="shared" si="13"/>
        <v>3</v>
      </c>
      <c r="I208" s="197">
        <f t="shared" si="13"/>
        <v>5</v>
      </c>
      <c r="J208" s="197">
        <f t="shared" si="13"/>
        <v>5</v>
      </c>
      <c r="K208" s="197">
        <f t="shared" si="13"/>
        <v>3</v>
      </c>
      <c r="L208" s="197">
        <f t="shared" si="13"/>
        <v>5</v>
      </c>
      <c r="M208" s="198">
        <f>(SUM(C208:L208)*33.33%)/60</f>
        <v>0.216645</v>
      </c>
    </row>
    <row r="209" spans="2:13" x14ac:dyDescent="0.2">
      <c r="B209" s="195" t="s">
        <v>708</v>
      </c>
      <c r="M209" s="196"/>
    </row>
    <row r="211" spans="2:13" x14ac:dyDescent="0.2">
      <c r="B211" s="205" t="s">
        <v>719</v>
      </c>
      <c r="D211" s="195"/>
      <c r="E211" s="195"/>
      <c r="F211" s="195"/>
      <c r="G211" s="195"/>
      <c r="H211" s="195"/>
      <c r="I211" s="195"/>
      <c r="J211" s="195"/>
      <c r="K211" s="195"/>
      <c r="L211" s="195"/>
    </row>
    <row r="212" spans="2:13" x14ac:dyDescent="0.2">
      <c r="B212" s="204" t="s">
        <v>725</v>
      </c>
      <c r="C212" s="454" t="s">
        <v>718</v>
      </c>
      <c r="D212" s="454"/>
      <c r="E212" s="454"/>
      <c r="F212" s="454"/>
      <c r="G212" s="454"/>
      <c r="H212" s="454"/>
      <c r="I212" s="454"/>
      <c r="J212" s="454"/>
      <c r="K212" s="454"/>
      <c r="L212" s="454"/>
    </row>
    <row r="213" spans="2:13" s="196" customFormat="1" ht="38.25" x14ac:dyDescent="0.2">
      <c r="B213" s="247" t="s">
        <v>740</v>
      </c>
      <c r="C213" s="211" t="s">
        <v>1347</v>
      </c>
      <c r="D213" s="211" t="s">
        <v>1348</v>
      </c>
      <c r="E213" s="211" t="s">
        <v>1349</v>
      </c>
      <c r="F213" s="211" t="s">
        <v>1350</v>
      </c>
      <c r="G213" s="211" t="s">
        <v>1351</v>
      </c>
      <c r="H213" s="211" t="s">
        <v>1352</v>
      </c>
      <c r="I213" s="211" t="s">
        <v>1353</v>
      </c>
      <c r="J213" s="211" t="s">
        <v>1354</v>
      </c>
      <c r="K213" s="211" t="s">
        <v>1355</v>
      </c>
      <c r="L213" s="211" t="s">
        <v>1356</v>
      </c>
    </row>
    <row r="214" spans="2:13" s="196" customFormat="1" ht="102" x14ac:dyDescent="0.2">
      <c r="B214" s="248" t="s">
        <v>741</v>
      </c>
      <c r="C214" s="213" t="s">
        <v>1357</v>
      </c>
      <c r="D214" s="213" t="s">
        <v>1358</v>
      </c>
      <c r="E214" s="213" t="s">
        <v>1359</v>
      </c>
      <c r="F214" s="213" t="s">
        <v>1360</v>
      </c>
      <c r="G214" s="213" t="s">
        <v>1361</v>
      </c>
      <c r="H214" s="213" t="s">
        <v>1362</v>
      </c>
      <c r="I214" s="213" t="s">
        <v>1363</v>
      </c>
      <c r="J214" s="213" t="s">
        <v>1364</v>
      </c>
      <c r="K214" s="213" t="s">
        <v>1365</v>
      </c>
      <c r="L214" s="213" t="s">
        <v>1366</v>
      </c>
    </row>
    <row r="215" spans="2:13" s="196" customFormat="1" ht="25.5" x14ac:dyDescent="0.2">
      <c r="B215" s="246" t="s">
        <v>716</v>
      </c>
      <c r="C215" s="245" t="s">
        <v>1367</v>
      </c>
      <c r="D215" s="245" t="s">
        <v>1368</v>
      </c>
      <c r="E215" s="245" t="s">
        <v>1369</v>
      </c>
      <c r="F215" s="245" t="s">
        <v>1370</v>
      </c>
      <c r="G215" s="245" t="s">
        <v>1371</v>
      </c>
      <c r="H215" s="245" t="s">
        <v>1372</v>
      </c>
      <c r="I215" s="245" t="s">
        <v>1373</v>
      </c>
      <c r="J215" s="245" t="s">
        <v>1374</v>
      </c>
      <c r="K215" s="245" t="s">
        <v>1375</v>
      </c>
      <c r="L215" s="245" t="s">
        <v>1376</v>
      </c>
    </row>
    <row r="216" spans="2:13" x14ac:dyDescent="0.2">
      <c r="B216" s="201" t="s">
        <v>715</v>
      </c>
      <c r="C216" s="200" t="s">
        <v>799</v>
      </c>
      <c r="D216" s="200" t="s">
        <v>800</v>
      </c>
      <c r="E216" s="200" t="s">
        <v>800</v>
      </c>
      <c r="F216" s="199" t="s">
        <v>799</v>
      </c>
      <c r="G216" s="199" t="s">
        <v>799</v>
      </c>
      <c r="H216" s="199" t="s">
        <v>799</v>
      </c>
      <c r="I216" s="199" t="s">
        <v>799</v>
      </c>
      <c r="J216" s="199" t="s">
        <v>799</v>
      </c>
      <c r="K216" s="199" t="s">
        <v>799</v>
      </c>
      <c r="L216" s="199" t="s">
        <v>799</v>
      </c>
    </row>
    <row r="217" spans="2:13" x14ac:dyDescent="0.2">
      <c r="B217" s="201" t="s">
        <v>714</v>
      </c>
      <c r="C217" s="200" t="s">
        <v>799</v>
      </c>
      <c r="D217" s="200" t="s">
        <v>799</v>
      </c>
      <c r="E217" s="200" t="s">
        <v>799</v>
      </c>
      <c r="F217" s="199" t="s">
        <v>799</v>
      </c>
      <c r="G217" s="199" t="s">
        <v>799</v>
      </c>
      <c r="H217" s="199" t="s">
        <v>799</v>
      </c>
      <c r="I217" s="199" t="s">
        <v>799</v>
      </c>
      <c r="J217" s="199" t="s">
        <v>799</v>
      </c>
      <c r="K217" s="199" t="s">
        <v>799</v>
      </c>
      <c r="L217" s="199" t="s">
        <v>799</v>
      </c>
    </row>
    <row r="218" spans="2:13" x14ac:dyDescent="0.2">
      <c r="B218" s="201" t="s">
        <v>713</v>
      </c>
      <c r="C218" s="200" t="s">
        <v>799</v>
      </c>
      <c r="D218" s="200" t="s">
        <v>799</v>
      </c>
      <c r="E218" s="200" t="s">
        <v>800</v>
      </c>
      <c r="F218" s="199" t="s">
        <v>799</v>
      </c>
      <c r="G218" s="199" t="s">
        <v>799</v>
      </c>
      <c r="H218" s="199" t="s">
        <v>799</v>
      </c>
      <c r="I218" s="199" t="s">
        <v>799</v>
      </c>
      <c r="J218" s="199" t="s">
        <v>799</v>
      </c>
      <c r="K218" s="199" t="s">
        <v>799</v>
      </c>
      <c r="L218" s="199" t="s">
        <v>799</v>
      </c>
    </row>
    <row r="219" spans="2:13" x14ac:dyDescent="0.2">
      <c r="B219" s="201" t="s">
        <v>712</v>
      </c>
      <c r="C219" s="200" t="s">
        <v>799</v>
      </c>
      <c r="D219" s="200" t="s">
        <v>800</v>
      </c>
      <c r="E219" s="200" t="s">
        <v>800</v>
      </c>
      <c r="F219" s="199" t="s">
        <v>799</v>
      </c>
      <c r="G219" s="199" t="s">
        <v>799</v>
      </c>
      <c r="H219" s="199" t="s">
        <v>799</v>
      </c>
      <c r="I219" s="199" t="s">
        <v>799</v>
      </c>
      <c r="J219" s="199" t="s">
        <v>799</v>
      </c>
      <c r="K219" s="199" t="s">
        <v>1377</v>
      </c>
      <c r="L219" s="199" t="s">
        <v>799</v>
      </c>
    </row>
    <row r="220" spans="2:13" x14ac:dyDescent="0.2">
      <c r="B220" s="201" t="s">
        <v>711</v>
      </c>
      <c r="C220" s="200" t="s">
        <v>800</v>
      </c>
      <c r="D220" s="200" t="s">
        <v>800</v>
      </c>
      <c r="E220" s="200" t="s">
        <v>800</v>
      </c>
      <c r="F220" s="199" t="s">
        <v>800</v>
      </c>
      <c r="G220" s="199" t="s">
        <v>799</v>
      </c>
      <c r="H220" s="199" t="s">
        <v>800</v>
      </c>
      <c r="I220" s="199" t="s">
        <v>800</v>
      </c>
      <c r="J220" s="199" t="s">
        <v>799</v>
      </c>
      <c r="K220" s="199" t="s">
        <v>799</v>
      </c>
      <c r="L220" s="199" t="s">
        <v>800</v>
      </c>
    </row>
    <row r="221" spans="2:13" x14ac:dyDescent="0.2">
      <c r="B221" s="201" t="s">
        <v>710</v>
      </c>
      <c r="C221" s="200" t="s">
        <v>800</v>
      </c>
      <c r="D221" s="200" t="s">
        <v>800</v>
      </c>
      <c r="E221" s="200" t="s">
        <v>800</v>
      </c>
      <c r="F221" s="199" t="s">
        <v>800</v>
      </c>
      <c r="G221" s="199" t="s">
        <v>800</v>
      </c>
      <c r="H221" s="199" t="s">
        <v>800</v>
      </c>
      <c r="I221" s="199" t="s">
        <v>800</v>
      </c>
      <c r="J221" s="199" t="s">
        <v>800</v>
      </c>
      <c r="K221" s="199" t="s">
        <v>800</v>
      </c>
      <c r="L221" s="199" t="s">
        <v>800</v>
      </c>
    </row>
    <row r="222" spans="2:13" x14ac:dyDescent="0.2">
      <c r="B222" s="197" t="s">
        <v>709</v>
      </c>
      <c r="C222" s="197">
        <f t="shared" ref="C222:L222" si="14">COUNTIF(C216:C221,"SÍ")+COUNTIF(C216:C221,"N/A")</f>
        <v>4</v>
      </c>
      <c r="D222" s="197">
        <f t="shared" si="14"/>
        <v>2</v>
      </c>
      <c r="E222" s="197">
        <f t="shared" si="14"/>
        <v>1</v>
      </c>
      <c r="F222" s="197">
        <f t="shared" si="14"/>
        <v>4</v>
      </c>
      <c r="G222" s="197">
        <f t="shared" si="14"/>
        <v>5</v>
      </c>
      <c r="H222" s="197">
        <f t="shared" si="14"/>
        <v>4</v>
      </c>
      <c r="I222" s="197">
        <f t="shared" si="14"/>
        <v>4</v>
      </c>
      <c r="J222" s="197">
        <f t="shared" si="14"/>
        <v>5</v>
      </c>
      <c r="K222" s="197">
        <f t="shared" si="14"/>
        <v>4</v>
      </c>
      <c r="L222" s="197">
        <f t="shared" si="14"/>
        <v>4</v>
      </c>
      <c r="M222" s="198">
        <f>(SUM(C222:L222)*33.33%)/60</f>
        <v>0.20553499999999997</v>
      </c>
    </row>
    <row r="223" spans="2:13" x14ac:dyDescent="0.2">
      <c r="B223" s="195" t="s">
        <v>708</v>
      </c>
      <c r="M223" s="196"/>
    </row>
    <row r="224" spans="2:13" ht="12" customHeight="1" x14ac:dyDescent="0.2"/>
    <row r="225" spans="2:13" x14ac:dyDescent="0.2">
      <c r="B225" s="205" t="s">
        <v>719</v>
      </c>
      <c r="D225" s="195"/>
      <c r="E225" s="195"/>
      <c r="F225" s="195"/>
      <c r="G225" s="195"/>
      <c r="H225" s="195"/>
      <c r="I225" s="195"/>
      <c r="J225" s="195"/>
      <c r="K225" s="195"/>
      <c r="L225" s="195"/>
    </row>
    <row r="226" spans="2:13" x14ac:dyDescent="0.2">
      <c r="B226" s="204" t="s">
        <v>724</v>
      </c>
      <c r="C226" s="454" t="s">
        <v>718</v>
      </c>
      <c r="D226" s="454"/>
      <c r="E226" s="454"/>
      <c r="F226" s="454"/>
      <c r="G226" s="454"/>
      <c r="H226" s="454"/>
      <c r="I226" s="454"/>
      <c r="J226" s="454"/>
      <c r="K226" s="454"/>
      <c r="L226" s="454"/>
    </row>
    <row r="227" spans="2:13" ht="38.25" x14ac:dyDescent="0.2">
      <c r="B227" s="210" t="s">
        <v>740</v>
      </c>
      <c r="C227" s="211" t="s">
        <v>1378</v>
      </c>
      <c r="D227" s="211" t="s">
        <v>1379</v>
      </c>
      <c r="E227" s="211" t="s">
        <v>1380</v>
      </c>
      <c r="F227" s="211" t="s">
        <v>1381</v>
      </c>
      <c r="G227" s="211" t="s">
        <v>1382</v>
      </c>
      <c r="H227" s="211" t="s">
        <v>1383</v>
      </c>
      <c r="I227" s="211" t="s">
        <v>1384</v>
      </c>
      <c r="J227" s="211" t="s">
        <v>1385</v>
      </c>
      <c r="K227" s="211" t="s">
        <v>1386</v>
      </c>
      <c r="L227" s="211" t="s">
        <v>1387</v>
      </c>
    </row>
    <row r="228" spans="2:13" ht="25.5" x14ac:dyDescent="0.2">
      <c r="B228" s="212" t="s">
        <v>741</v>
      </c>
      <c r="C228" s="213" t="s">
        <v>1388</v>
      </c>
      <c r="D228" s="213" t="s">
        <v>1389</v>
      </c>
      <c r="E228" s="213" t="s">
        <v>1390</v>
      </c>
      <c r="F228" s="213" t="s">
        <v>1391</v>
      </c>
      <c r="G228" s="213" t="s">
        <v>1392</v>
      </c>
      <c r="H228" s="213" t="s">
        <v>1393</v>
      </c>
      <c r="I228" s="213" t="s">
        <v>1394</v>
      </c>
      <c r="J228" s="213" t="s">
        <v>1395</v>
      </c>
      <c r="K228" s="213" t="s">
        <v>1396</v>
      </c>
      <c r="L228" s="213" t="s">
        <v>1397</v>
      </c>
    </row>
    <row r="229" spans="2:13" ht="25.5" x14ac:dyDescent="0.2">
      <c r="B229" s="203" t="s">
        <v>716</v>
      </c>
      <c r="C229" s="245" t="s">
        <v>1398</v>
      </c>
      <c r="D229" s="245" t="s">
        <v>1399</v>
      </c>
      <c r="E229" s="245" t="s">
        <v>1400</v>
      </c>
      <c r="F229" s="245" t="s">
        <v>1401</v>
      </c>
      <c r="G229" s="245" t="s">
        <v>1402</v>
      </c>
      <c r="H229" s="245" t="s">
        <v>1403</v>
      </c>
      <c r="I229" s="245" t="s">
        <v>1404</v>
      </c>
      <c r="J229" s="245" t="s">
        <v>1405</v>
      </c>
      <c r="K229" s="245" t="s">
        <v>1406</v>
      </c>
      <c r="L229" s="245" t="s">
        <v>1407</v>
      </c>
    </row>
    <row r="230" spans="2:13" x14ac:dyDescent="0.2">
      <c r="B230" s="201" t="s">
        <v>715</v>
      </c>
      <c r="C230" s="200" t="s">
        <v>800</v>
      </c>
      <c r="D230" s="200" t="s">
        <v>800</v>
      </c>
      <c r="E230" s="200" t="s">
        <v>800</v>
      </c>
      <c r="F230" s="199" t="s">
        <v>799</v>
      </c>
      <c r="G230" s="199" t="s">
        <v>799</v>
      </c>
      <c r="H230" s="199" t="s">
        <v>799</v>
      </c>
      <c r="I230" s="199" t="s">
        <v>800</v>
      </c>
      <c r="J230" s="199" t="s">
        <v>799</v>
      </c>
      <c r="K230" s="199" t="s">
        <v>799</v>
      </c>
      <c r="L230" s="199" t="s">
        <v>799</v>
      </c>
    </row>
    <row r="231" spans="2:13" x14ac:dyDescent="0.2">
      <c r="B231" s="201" t="s">
        <v>714</v>
      </c>
      <c r="C231" s="200" t="s">
        <v>800</v>
      </c>
      <c r="D231" s="200" t="s">
        <v>799</v>
      </c>
      <c r="E231" s="200" t="s">
        <v>799</v>
      </c>
      <c r="F231" s="199" t="s">
        <v>799</v>
      </c>
      <c r="G231" s="199" t="s">
        <v>799</v>
      </c>
      <c r="H231" s="199" t="s">
        <v>799</v>
      </c>
      <c r="I231" s="199" t="s">
        <v>799</v>
      </c>
      <c r="J231" s="199" t="s">
        <v>799</v>
      </c>
      <c r="K231" s="199" t="s">
        <v>799</v>
      </c>
      <c r="L231" s="199" t="s">
        <v>799</v>
      </c>
    </row>
    <row r="232" spans="2:13" x14ac:dyDescent="0.2">
      <c r="B232" s="201" t="s">
        <v>713</v>
      </c>
      <c r="C232" s="200" t="s">
        <v>799</v>
      </c>
      <c r="D232" s="200" t="s">
        <v>799</v>
      </c>
      <c r="E232" s="200" t="s">
        <v>799</v>
      </c>
      <c r="F232" s="199" t="s">
        <v>799</v>
      </c>
      <c r="G232" s="199" t="s">
        <v>799</v>
      </c>
      <c r="H232" s="199" t="s">
        <v>799</v>
      </c>
      <c r="I232" s="199" t="s">
        <v>799</v>
      </c>
      <c r="J232" s="199" t="s">
        <v>799</v>
      </c>
      <c r="K232" s="199" t="s">
        <v>799</v>
      </c>
      <c r="L232" s="199" t="s">
        <v>799</v>
      </c>
    </row>
    <row r="233" spans="2:13" x14ac:dyDescent="0.2">
      <c r="B233" s="201" t="s">
        <v>712</v>
      </c>
      <c r="C233" s="200" t="s">
        <v>799</v>
      </c>
      <c r="D233" s="200" t="s">
        <v>800</v>
      </c>
      <c r="E233" s="200" t="s">
        <v>1408</v>
      </c>
      <c r="F233" s="199" t="s">
        <v>799</v>
      </c>
      <c r="G233" s="199" t="s">
        <v>799</v>
      </c>
      <c r="H233" s="199" t="s">
        <v>799</v>
      </c>
      <c r="I233" s="199" t="s">
        <v>800</v>
      </c>
      <c r="J233" s="199" t="s">
        <v>799</v>
      </c>
      <c r="K233" s="199" t="s">
        <v>799</v>
      </c>
      <c r="L233" s="199" t="s">
        <v>799</v>
      </c>
    </row>
    <row r="234" spans="2:13" x14ac:dyDescent="0.2">
      <c r="B234" s="201" t="s">
        <v>711</v>
      </c>
      <c r="C234" s="200" t="s">
        <v>800</v>
      </c>
      <c r="D234" s="200" t="s">
        <v>800</v>
      </c>
      <c r="E234" s="200" t="s">
        <v>800</v>
      </c>
      <c r="F234" s="199" t="s">
        <v>800</v>
      </c>
      <c r="G234" s="199" t="s">
        <v>800</v>
      </c>
      <c r="H234" s="199" t="s">
        <v>800</v>
      </c>
      <c r="I234" s="199" t="s">
        <v>800</v>
      </c>
      <c r="J234" s="199" t="s">
        <v>800</v>
      </c>
      <c r="K234" s="199" t="s">
        <v>799</v>
      </c>
      <c r="L234" s="199" t="s">
        <v>799</v>
      </c>
    </row>
    <row r="235" spans="2:13" x14ac:dyDescent="0.2">
      <c r="B235" s="201" t="s">
        <v>710</v>
      </c>
      <c r="C235" s="200" t="s">
        <v>800</v>
      </c>
      <c r="D235" s="200" t="s">
        <v>800</v>
      </c>
      <c r="E235" s="200" t="s">
        <v>800</v>
      </c>
      <c r="F235" s="199" t="s">
        <v>800</v>
      </c>
      <c r="G235" s="199" t="s">
        <v>800</v>
      </c>
      <c r="H235" s="199" t="s">
        <v>800</v>
      </c>
      <c r="I235" s="199" t="s">
        <v>800</v>
      </c>
      <c r="J235" s="199" t="s">
        <v>800</v>
      </c>
      <c r="K235" s="199" t="s">
        <v>800</v>
      </c>
      <c r="L235" s="199" t="s">
        <v>800</v>
      </c>
    </row>
    <row r="236" spans="2:13" x14ac:dyDescent="0.2">
      <c r="B236" s="197" t="s">
        <v>709</v>
      </c>
      <c r="C236" s="197">
        <f t="shared" ref="C236:L236" si="15">COUNTIF(C230:C235,"SÍ")+COUNTIF(C230:C235,"N/A")</f>
        <v>2</v>
      </c>
      <c r="D236" s="197">
        <f t="shared" si="15"/>
        <v>2</v>
      </c>
      <c r="E236" s="197">
        <f t="shared" si="15"/>
        <v>2</v>
      </c>
      <c r="F236" s="197">
        <f t="shared" si="15"/>
        <v>4</v>
      </c>
      <c r="G236" s="197">
        <f t="shared" si="15"/>
        <v>4</v>
      </c>
      <c r="H236" s="197">
        <f t="shared" si="15"/>
        <v>4</v>
      </c>
      <c r="I236" s="197">
        <f t="shared" si="15"/>
        <v>2</v>
      </c>
      <c r="J236" s="197">
        <f t="shared" si="15"/>
        <v>4</v>
      </c>
      <c r="K236" s="197">
        <f t="shared" si="15"/>
        <v>5</v>
      </c>
      <c r="L236" s="197">
        <f t="shared" si="15"/>
        <v>5</v>
      </c>
      <c r="M236" s="198">
        <f>(SUM(C236:L236)*33.33%)/60</f>
        <v>0.18887000000000001</v>
      </c>
    </row>
    <row r="237" spans="2:13" x14ac:dyDescent="0.2">
      <c r="B237" s="195" t="s">
        <v>708</v>
      </c>
      <c r="M237" s="196"/>
    </row>
    <row r="239" spans="2:13" x14ac:dyDescent="0.2">
      <c r="B239" s="204" t="s">
        <v>721</v>
      </c>
      <c r="C239" s="454" t="s">
        <v>718</v>
      </c>
      <c r="D239" s="454"/>
      <c r="E239" s="454"/>
      <c r="F239" s="454"/>
      <c r="G239" s="454"/>
      <c r="H239" s="454"/>
      <c r="I239" s="454"/>
      <c r="J239" s="454"/>
      <c r="K239" s="454"/>
      <c r="L239" s="454"/>
    </row>
    <row r="240" spans="2:13" s="196" customFormat="1" ht="38.25" x14ac:dyDescent="0.2">
      <c r="B240" s="247" t="s">
        <v>740</v>
      </c>
      <c r="C240" s="211" t="s">
        <v>1210</v>
      </c>
      <c r="D240" s="211" t="s">
        <v>1211</v>
      </c>
      <c r="E240" s="211" t="s">
        <v>1212</v>
      </c>
      <c r="F240" s="211" t="s">
        <v>1213</v>
      </c>
      <c r="G240" s="211" t="s">
        <v>1214</v>
      </c>
      <c r="H240" s="211" t="s">
        <v>1215</v>
      </c>
      <c r="I240" s="211" t="s">
        <v>1216</v>
      </c>
      <c r="J240" s="211" t="s">
        <v>1217</v>
      </c>
      <c r="K240" s="211" t="s">
        <v>1218</v>
      </c>
      <c r="L240" s="211" t="s">
        <v>1219</v>
      </c>
    </row>
    <row r="241" spans="2:13" s="196" customFormat="1" ht="25.5" x14ac:dyDescent="0.2">
      <c r="B241" s="248" t="s">
        <v>741</v>
      </c>
      <c r="C241" s="213" t="s">
        <v>1220</v>
      </c>
      <c r="D241" s="213" t="s">
        <v>1221</v>
      </c>
      <c r="E241" s="213" t="s">
        <v>1222</v>
      </c>
      <c r="F241" s="213" t="s">
        <v>1223</v>
      </c>
      <c r="G241" s="213" t="s">
        <v>1224</v>
      </c>
      <c r="H241" s="213" t="s">
        <v>1225</v>
      </c>
      <c r="I241" s="213" t="s">
        <v>1226</v>
      </c>
      <c r="J241" s="213" t="s">
        <v>1227</v>
      </c>
      <c r="K241" s="213" t="s">
        <v>1228</v>
      </c>
      <c r="L241" s="213" t="s">
        <v>1229</v>
      </c>
    </row>
    <row r="242" spans="2:13" s="196" customFormat="1" ht="25.5" x14ac:dyDescent="0.2">
      <c r="B242" s="246" t="s">
        <v>716</v>
      </c>
      <c r="C242" s="245" t="s">
        <v>1230</v>
      </c>
      <c r="D242" s="245" t="s">
        <v>1231</v>
      </c>
      <c r="E242" s="245" t="s">
        <v>1232</v>
      </c>
      <c r="F242" s="245" t="s">
        <v>1233</v>
      </c>
      <c r="G242" s="245" t="s">
        <v>1234</v>
      </c>
      <c r="H242" s="245" t="s">
        <v>1235</v>
      </c>
      <c r="I242" s="245" t="s">
        <v>1236</v>
      </c>
      <c r="J242" s="245" t="s">
        <v>1237</v>
      </c>
      <c r="K242" s="245">
        <v>44253</v>
      </c>
      <c r="L242" s="245">
        <v>44250</v>
      </c>
    </row>
    <row r="243" spans="2:13" x14ac:dyDescent="0.2">
      <c r="B243" s="201" t="s">
        <v>715</v>
      </c>
      <c r="C243" s="200" t="s">
        <v>1208</v>
      </c>
      <c r="D243" s="200" t="s">
        <v>1209</v>
      </c>
      <c r="E243" s="200" t="s">
        <v>1208</v>
      </c>
      <c r="F243" s="199" t="s">
        <v>1209</v>
      </c>
      <c r="G243" s="199" t="s">
        <v>1209</v>
      </c>
      <c r="H243" s="199" t="s">
        <v>1209</v>
      </c>
      <c r="I243" s="199" t="s">
        <v>1208</v>
      </c>
      <c r="J243" s="199" t="s">
        <v>1208</v>
      </c>
      <c r="K243" s="199" t="s">
        <v>1208</v>
      </c>
      <c r="L243" s="199" t="s">
        <v>1208</v>
      </c>
    </row>
    <row r="244" spans="2:13" x14ac:dyDescent="0.2">
      <c r="B244" s="201" t="s">
        <v>714</v>
      </c>
      <c r="C244" s="200" t="s">
        <v>1209</v>
      </c>
      <c r="D244" s="200" t="s">
        <v>1208</v>
      </c>
      <c r="E244" s="200" t="s">
        <v>1208</v>
      </c>
      <c r="F244" s="199" t="s">
        <v>1209</v>
      </c>
      <c r="G244" s="199" t="s">
        <v>1209</v>
      </c>
      <c r="H244" s="199" t="s">
        <v>1209</v>
      </c>
      <c r="I244" s="199" t="s">
        <v>1208</v>
      </c>
      <c r="J244" s="199" t="s">
        <v>1209</v>
      </c>
      <c r="K244" s="199" t="s">
        <v>1209</v>
      </c>
      <c r="L244" s="199" t="s">
        <v>1209</v>
      </c>
    </row>
    <row r="245" spans="2:13" x14ac:dyDescent="0.2">
      <c r="B245" s="201" t="s">
        <v>713</v>
      </c>
      <c r="C245" s="200" t="s">
        <v>1209</v>
      </c>
      <c r="D245" s="200" t="s">
        <v>1209</v>
      </c>
      <c r="E245" s="200" t="s">
        <v>1209</v>
      </c>
      <c r="F245" s="199" t="s">
        <v>1209</v>
      </c>
      <c r="G245" s="199" t="s">
        <v>1209</v>
      </c>
      <c r="H245" s="199" t="s">
        <v>1209</v>
      </c>
      <c r="I245" s="199" t="s">
        <v>1209</v>
      </c>
      <c r="J245" s="199" t="s">
        <v>1209</v>
      </c>
      <c r="K245" s="199" t="s">
        <v>1209</v>
      </c>
      <c r="L245" s="199" t="s">
        <v>1209</v>
      </c>
    </row>
    <row r="246" spans="2:13" x14ac:dyDescent="0.2">
      <c r="B246" s="201" t="s">
        <v>712</v>
      </c>
      <c r="C246" s="200" t="s">
        <v>1209</v>
      </c>
      <c r="D246" s="200" t="s">
        <v>1209</v>
      </c>
      <c r="E246" s="200" t="s">
        <v>1209</v>
      </c>
      <c r="F246" s="199" t="s">
        <v>1209</v>
      </c>
      <c r="G246" s="199" t="s">
        <v>1209</v>
      </c>
      <c r="H246" s="199" t="s">
        <v>1209</v>
      </c>
      <c r="I246" s="199" t="s">
        <v>1208</v>
      </c>
      <c r="J246" s="199" t="s">
        <v>1208</v>
      </c>
      <c r="K246" s="199" t="s">
        <v>1208</v>
      </c>
      <c r="L246" s="199" t="s">
        <v>1208</v>
      </c>
    </row>
    <row r="247" spans="2:13" x14ac:dyDescent="0.2">
      <c r="B247" s="201" t="s">
        <v>711</v>
      </c>
      <c r="C247" s="200" t="s">
        <v>1208</v>
      </c>
      <c r="D247" s="200" t="s">
        <v>1208</v>
      </c>
      <c r="E247" s="200" t="s">
        <v>1209</v>
      </c>
      <c r="F247" s="199" t="s">
        <v>1208</v>
      </c>
      <c r="G247" s="199" t="s">
        <v>1208</v>
      </c>
      <c r="H247" s="199" t="s">
        <v>1208</v>
      </c>
      <c r="I247" s="199" t="s">
        <v>50</v>
      </c>
      <c r="J247" s="199" t="s">
        <v>50</v>
      </c>
      <c r="K247" s="199" t="s">
        <v>1209</v>
      </c>
      <c r="L247" s="199" t="s">
        <v>1209</v>
      </c>
    </row>
    <row r="248" spans="2:13" x14ac:dyDescent="0.2">
      <c r="B248" s="201" t="s">
        <v>710</v>
      </c>
      <c r="C248" s="200" t="s">
        <v>1208</v>
      </c>
      <c r="D248" s="200" t="s">
        <v>1208</v>
      </c>
      <c r="E248" s="200" t="s">
        <v>1209</v>
      </c>
      <c r="F248" s="199" t="s">
        <v>1208</v>
      </c>
      <c r="G248" s="199" t="s">
        <v>1208</v>
      </c>
      <c r="H248" s="199" t="s">
        <v>1208</v>
      </c>
      <c r="I248" s="199" t="s">
        <v>50</v>
      </c>
      <c r="J248" s="199" t="s">
        <v>50</v>
      </c>
      <c r="K248" s="199" t="s">
        <v>1209</v>
      </c>
      <c r="L248" s="199" t="s">
        <v>1209</v>
      </c>
    </row>
    <row r="249" spans="2:13" x14ac:dyDescent="0.2">
      <c r="B249" s="197" t="s">
        <v>709</v>
      </c>
      <c r="C249" s="197">
        <f t="shared" ref="C249:L249" si="16">COUNTIF(C243:C248,"SÍ")+COUNTIF(C243:C248,"N/A")</f>
        <v>3</v>
      </c>
      <c r="D249" s="197">
        <f t="shared" si="16"/>
        <v>3</v>
      </c>
      <c r="E249" s="197">
        <f t="shared" si="16"/>
        <v>4</v>
      </c>
      <c r="F249" s="197">
        <f t="shared" si="16"/>
        <v>4</v>
      </c>
      <c r="G249" s="197">
        <f t="shared" si="16"/>
        <v>4</v>
      </c>
      <c r="H249" s="197">
        <f t="shared" si="16"/>
        <v>4</v>
      </c>
      <c r="I249" s="197">
        <f t="shared" si="16"/>
        <v>3</v>
      </c>
      <c r="J249" s="197">
        <f t="shared" si="16"/>
        <v>4</v>
      </c>
      <c r="K249" s="197">
        <f t="shared" si="16"/>
        <v>4</v>
      </c>
      <c r="L249" s="197">
        <f t="shared" si="16"/>
        <v>4</v>
      </c>
      <c r="M249" s="198">
        <f>(SUM(C249:L249)*33.33%)/60</f>
        <v>0.20553499999999997</v>
      </c>
    </row>
    <row r="250" spans="2:13" x14ac:dyDescent="0.2">
      <c r="B250" s="195" t="s">
        <v>708</v>
      </c>
    </row>
    <row r="252" spans="2:13" x14ac:dyDescent="0.2">
      <c r="B252" s="205" t="s">
        <v>719</v>
      </c>
      <c r="D252" s="195"/>
      <c r="E252" s="195"/>
      <c r="F252" s="195"/>
      <c r="G252" s="195"/>
      <c r="H252" s="195"/>
      <c r="I252" s="195"/>
      <c r="J252" s="195"/>
      <c r="K252" s="195"/>
      <c r="L252" s="195"/>
    </row>
    <row r="253" spans="2:13" x14ac:dyDescent="0.2">
      <c r="B253" s="204" t="s">
        <v>723</v>
      </c>
      <c r="C253" s="454" t="s">
        <v>718</v>
      </c>
      <c r="D253" s="454"/>
      <c r="E253" s="454"/>
      <c r="F253" s="454"/>
      <c r="G253" s="454"/>
      <c r="H253" s="454"/>
      <c r="I253" s="454"/>
      <c r="J253" s="454"/>
      <c r="K253" s="454"/>
      <c r="L253" s="454"/>
    </row>
    <row r="254" spans="2:13" s="196" customFormat="1" ht="38.25" x14ac:dyDescent="0.2">
      <c r="B254" s="247" t="s">
        <v>740</v>
      </c>
      <c r="C254" s="211" t="s">
        <v>1188</v>
      </c>
      <c r="D254" s="211" t="s">
        <v>1189</v>
      </c>
      <c r="E254" s="211" t="s">
        <v>1190</v>
      </c>
      <c r="F254" s="211" t="s">
        <v>1191</v>
      </c>
      <c r="G254" s="211" t="s">
        <v>1192</v>
      </c>
      <c r="H254" s="211" t="s">
        <v>1193</v>
      </c>
      <c r="I254" s="211" t="s">
        <v>1194</v>
      </c>
      <c r="J254" s="211" t="s">
        <v>1195</v>
      </c>
      <c r="K254" s="211" t="s">
        <v>1196</v>
      </c>
      <c r="L254" s="211" t="s">
        <v>1197</v>
      </c>
    </row>
    <row r="255" spans="2:13" s="196" customFormat="1" ht="38.25" x14ac:dyDescent="0.2">
      <c r="B255" s="248" t="s">
        <v>741</v>
      </c>
      <c r="C255" s="213" t="s">
        <v>1188</v>
      </c>
      <c r="D255" s="213" t="s">
        <v>1189</v>
      </c>
      <c r="E255" s="213" t="s">
        <v>1190</v>
      </c>
      <c r="F255" s="213"/>
      <c r="G255" s="213" t="s">
        <v>1198</v>
      </c>
      <c r="H255" s="213" t="s">
        <v>1193</v>
      </c>
      <c r="I255" s="213" t="s">
        <v>1199</v>
      </c>
      <c r="J255" s="213" t="s">
        <v>1200</v>
      </c>
      <c r="K255" s="213" t="s">
        <v>1201</v>
      </c>
      <c r="L255" s="213"/>
    </row>
    <row r="256" spans="2:13" s="196" customFormat="1" ht="25.5" x14ac:dyDescent="0.2">
      <c r="B256" s="246" t="s">
        <v>716</v>
      </c>
      <c r="C256" s="245" t="s">
        <v>1202</v>
      </c>
      <c r="D256" s="245" t="s">
        <v>1202</v>
      </c>
      <c r="E256" s="245" t="s">
        <v>1203</v>
      </c>
      <c r="F256" s="245" t="s">
        <v>1204</v>
      </c>
      <c r="G256" s="245" t="s">
        <v>1205</v>
      </c>
      <c r="H256" s="245" t="s">
        <v>1206</v>
      </c>
      <c r="I256" s="245" t="s">
        <v>1207</v>
      </c>
      <c r="J256" s="245" t="s">
        <v>1207</v>
      </c>
      <c r="K256" s="245" t="s">
        <v>1207</v>
      </c>
      <c r="L256" s="245" t="s">
        <v>1207</v>
      </c>
    </row>
    <row r="257" spans="2:13" x14ac:dyDescent="0.2">
      <c r="B257" s="201" t="s">
        <v>715</v>
      </c>
      <c r="C257" s="200" t="s">
        <v>1208</v>
      </c>
      <c r="D257" s="200" t="s">
        <v>1209</v>
      </c>
      <c r="E257" s="200" t="s">
        <v>1208</v>
      </c>
      <c r="F257" s="199" t="s">
        <v>1208</v>
      </c>
      <c r="G257" s="199" t="s">
        <v>1209</v>
      </c>
      <c r="H257" s="199" t="s">
        <v>1208</v>
      </c>
      <c r="I257" s="199" t="s">
        <v>1209</v>
      </c>
      <c r="J257" s="199" t="s">
        <v>1209</v>
      </c>
      <c r="K257" s="199" t="s">
        <v>1209</v>
      </c>
      <c r="L257" s="199" t="s">
        <v>1209</v>
      </c>
    </row>
    <row r="258" spans="2:13" x14ac:dyDescent="0.2">
      <c r="B258" s="201" t="s">
        <v>714</v>
      </c>
      <c r="C258" s="200" t="s">
        <v>1209</v>
      </c>
      <c r="D258" s="200" t="s">
        <v>1209</v>
      </c>
      <c r="E258" s="200" t="s">
        <v>1208</v>
      </c>
      <c r="F258" s="199" t="s">
        <v>1209</v>
      </c>
      <c r="G258" s="199" t="s">
        <v>1209</v>
      </c>
      <c r="H258" s="199" t="s">
        <v>1209</v>
      </c>
      <c r="I258" s="199" t="s">
        <v>1209</v>
      </c>
      <c r="J258" s="199" t="s">
        <v>1209</v>
      </c>
      <c r="K258" s="199" t="s">
        <v>1209</v>
      </c>
      <c r="L258" s="199" t="s">
        <v>1209</v>
      </c>
    </row>
    <row r="259" spans="2:13" x14ac:dyDescent="0.2">
      <c r="B259" s="201" t="s">
        <v>713</v>
      </c>
      <c r="C259" s="200" t="s">
        <v>1209</v>
      </c>
      <c r="D259" s="200" t="s">
        <v>1209</v>
      </c>
      <c r="E259" s="200" t="s">
        <v>1209</v>
      </c>
      <c r="F259" s="199" t="s">
        <v>1208</v>
      </c>
      <c r="G259" s="199" t="s">
        <v>1209</v>
      </c>
      <c r="H259" s="199" t="s">
        <v>1209</v>
      </c>
      <c r="I259" s="199" t="s">
        <v>1209</v>
      </c>
      <c r="J259" s="199" t="s">
        <v>1209</v>
      </c>
      <c r="K259" s="199" t="s">
        <v>1209</v>
      </c>
      <c r="L259" s="199" t="s">
        <v>1209</v>
      </c>
    </row>
    <row r="260" spans="2:13" x14ac:dyDescent="0.2">
      <c r="B260" s="201" t="s">
        <v>712</v>
      </c>
      <c r="C260" s="200" t="s">
        <v>1209</v>
      </c>
      <c r="D260" s="200" t="s">
        <v>1209</v>
      </c>
      <c r="E260" s="200" t="s">
        <v>1209</v>
      </c>
      <c r="F260" s="199" t="s">
        <v>1208</v>
      </c>
      <c r="G260" s="199" t="s">
        <v>1209</v>
      </c>
      <c r="H260" s="199" t="s">
        <v>1209</v>
      </c>
      <c r="I260" s="199" t="s">
        <v>1208</v>
      </c>
      <c r="J260" s="199" t="s">
        <v>1209</v>
      </c>
      <c r="K260" s="199" t="s">
        <v>1209</v>
      </c>
      <c r="L260" s="199" t="s">
        <v>1209</v>
      </c>
    </row>
    <row r="261" spans="2:13" x14ac:dyDescent="0.2">
      <c r="B261" s="201" t="s">
        <v>711</v>
      </c>
      <c r="C261" s="200" t="s">
        <v>1208</v>
      </c>
      <c r="D261" s="200" t="s">
        <v>1209</v>
      </c>
      <c r="E261" s="200" t="s">
        <v>1209</v>
      </c>
      <c r="F261" s="199" t="s">
        <v>1208</v>
      </c>
      <c r="G261" s="199" t="s">
        <v>1208</v>
      </c>
      <c r="H261" s="199" t="s">
        <v>1208</v>
      </c>
      <c r="I261" s="199" t="s">
        <v>1208</v>
      </c>
      <c r="J261" s="199" t="s">
        <v>1208</v>
      </c>
      <c r="K261" s="199" t="s">
        <v>1208</v>
      </c>
      <c r="L261" s="199" t="s">
        <v>1208</v>
      </c>
    </row>
    <row r="262" spans="2:13" x14ac:dyDescent="0.2">
      <c r="B262" s="201" t="s">
        <v>710</v>
      </c>
      <c r="C262" s="200" t="s">
        <v>1208</v>
      </c>
      <c r="D262" s="200" t="s">
        <v>1209</v>
      </c>
      <c r="E262" s="200" t="s">
        <v>1209</v>
      </c>
      <c r="F262" s="199" t="s">
        <v>1208</v>
      </c>
      <c r="G262" s="199" t="s">
        <v>1208</v>
      </c>
      <c r="H262" s="199" t="s">
        <v>1208</v>
      </c>
      <c r="I262" s="199" t="s">
        <v>1208</v>
      </c>
      <c r="J262" s="199" t="s">
        <v>1208</v>
      </c>
      <c r="K262" s="199" t="s">
        <v>1208</v>
      </c>
      <c r="L262" s="199" t="s">
        <v>1208</v>
      </c>
    </row>
    <row r="263" spans="2:13" x14ac:dyDescent="0.2">
      <c r="B263" s="197" t="s">
        <v>709</v>
      </c>
      <c r="C263" s="197">
        <f t="shared" ref="C263:L263" si="17">COUNTIF(C257:C262,"SÍ")+COUNTIF(C257:C262,"N/A")</f>
        <v>3</v>
      </c>
      <c r="D263" s="197">
        <f t="shared" si="17"/>
        <v>6</v>
      </c>
      <c r="E263" s="197">
        <f t="shared" si="17"/>
        <v>4</v>
      </c>
      <c r="F263" s="197">
        <f t="shared" si="17"/>
        <v>1</v>
      </c>
      <c r="G263" s="197">
        <f t="shared" si="17"/>
        <v>4</v>
      </c>
      <c r="H263" s="197">
        <f t="shared" si="17"/>
        <v>3</v>
      </c>
      <c r="I263" s="197">
        <f t="shared" si="17"/>
        <v>3</v>
      </c>
      <c r="J263" s="197">
        <f t="shared" si="17"/>
        <v>4</v>
      </c>
      <c r="K263" s="197">
        <f t="shared" si="17"/>
        <v>4</v>
      </c>
      <c r="L263" s="197">
        <f t="shared" si="17"/>
        <v>4</v>
      </c>
      <c r="M263" s="198">
        <f>(SUM(C263:L263)*33.33%)/60</f>
        <v>0.19997999999999999</v>
      </c>
    </row>
    <row r="265" spans="2:13" x14ac:dyDescent="0.2">
      <c r="B265" s="205" t="s">
        <v>719</v>
      </c>
      <c r="D265" s="195"/>
      <c r="E265" s="195"/>
      <c r="F265" s="195"/>
      <c r="G265" s="195"/>
      <c r="H265" s="195"/>
      <c r="I265" s="195"/>
      <c r="J265" s="195"/>
      <c r="K265" s="195"/>
      <c r="L265" s="195"/>
    </row>
    <row r="266" spans="2:13" x14ac:dyDescent="0.2">
      <c r="B266" s="204" t="s">
        <v>722</v>
      </c>
      <c r="C266" s="454" t="s">
        <v>718</v>
      </c>
      <c r="D266" s="454"/>
      <c r="E266" s="454"/>
      <c r="F266" s="454"/>
      <c r="G266" s="454"/>
      <c r="H266" s="454"/>
      <c r="I266" s="454"/>
      <c r="J266" s="454"/>
      <c r="K266" s="454"/>
      <c r="L266" s="454"/>
    </row>
    <row r="267" spans="2:13" s="196" customFormat="1" ht="38.25" x14ac:dyDescent="0.2">
      <c r="B267" s="247" t="s">
        <v>740</v>
      </c>
      <c r="C267" s="211" t="s">
        <v>1459</v>
      </c>
      <c r="D267" s="211" t="s">
        <v>1460</v>
      </c>
      <c r="E267" s="211" t="s">
        <v>1461</v>
      </c>
      <c r="F267" s="211" t="s">
        <v>1462</v>
      </c>
      <c r="G267" s="211" t="s">
        <v>1463</v>
      </c>
      <c r="H267" s="211" t="s">
        <v>1464</v>
      </c>
      <c r="I267" s="211" t="s">
        <v>1465</v>
      </c>
      <c r="J267" s="211" t="s">
        <v>1466</v>
      </c>
      <c r="K267" s="211" t="s">
        <v>1467</v>
      </c>
      <c r="L267" s="211" t="s">
        <v>1468</v>
      </c>
    </row>
    <row r="268" spans="2:13" s="196" customFormat="1" ht="38.25" x14ac:dyDescent="0.2">
      <c r="B268" s="248" t="s">
        <v>741</v>
      </c>
      <c r="C268" s="213" t="s">
        <v>1459</v>
      </c>
      <c r="D268" s="213" t="s">
        <v>1460</v>
      </c>
      <c r="E268" s="213" t="s">
        <v>1469</v>
      </c>
      <c r="F268" s="213" t="s">
        <v>1462</v>
      </c>
      <c r="G268" s="213" t="s">
        <v>1470</v>
      </c>
      <c r="H268" s="213" t="s">
        <v>1464</v>
      </c>
      <c r="I268" s="213" t="s">
        <v>1465</v>
      </c>
      <c r="J268" s="213" t="s">
        <v>1471</v>
      </c>
      <c r="K268" s="213" t="s">
        <v>1467</v>
      </c>
      <c r="L268" s="213" t="s">
        <v>1468</v>
      </c>
    </row>
    <row r="269" spans="2:13" s="196" customFormat="1" ht="25.5" x14ac:dyDescent="0.2">
      <c r="B269" s="246" t="s">
        <v>716</v>
      </c>
      <c r="C269" s="245" t="s">
        <v>1472</v>
      </c>
      <c r="D269" s="245" t="s">
        <v>1473</v>
      </c>
      <c r="E269" s="245" t="s">
        <v>1474</v>
      </c>
      <c r="F269" s="245" t="s">
        <v>1475</v>
      </c>
      <c r="G269" s="245" t="s">
        <v>1476</v>
      </c>
      <c r="H269" s="245" t="s">
        <v>1477</v>
      </c>
      <c r="I269" s="245" t="s">
        <v>1478</v>
      </c>
      <c r="J269" s="245" t="s">
        <v>1479</v>
      </c>
      <c r="K269" s="245" t="s">
        <v>1480</v>
      </c>
      <c r="L269" s="245" t="s">
        <v>1481</v>
      </c>
    </row>
    <row r="270" spans="2:13" x14ac:dyDescent="0.2">
      <c r="B270" s="201" t="s">
        <v>715</v>
      </c>
      <c r="C270" s="200" t="s">
        <v>859</v>
      </c>
      <c r="D270" s="200" t="s">
        <v>859</v>
      </c>
      <c r="E270" s="200" t="s">
        <v>859</v>
      </c>
      <c r="F270" s="199" t="s">
        <v>798</v>
      </c>
      <c r="G270" s="199" t="s">
        <v>798</v>
      </c>
      <c r="H270" s="199" t="s">
        <v>798</v>
      </c>
      <c r="I270" s="199" t="s">
        <v>798</v>
      </c>
      <c r="J270" s="199" t="s">
        <v>798</v>
      </c>
      <c r="K270" s="199" t="s">
        <v>798</v>
      </c>
      <c r="L270" s="199" t="s">
        <v>798</v>
      </c>
    </row>
    <row r="271" spans="2:13" x14ac:dyDescent="0.2">
      <c r="B271" s="201" t="s">
        <v>714</v>
      </c>
      <c r="C271" s="200" t="s">
        <v>798</v>
      </c>
      <c r="D271" s="200" t="s">
        <v>798</v>
      </c>
      <c r="E271" s="200" t="s">
        <v>798</v>
      </c>
      <c r="F271" s="199" t="s">
        <v>798</v>
      </c>
      <c r="G271" s="199" t="s">
        <v>798</v>
      </c>
      <c r="H271" s="199" t="s">
        <v>798</v>
      </c>
      <c r="I271" s="199" t="s">
        <v>798</v>
      </c>
      <c r="J271" s="199" t="s">
        <v>798</v>
      </c>
      <c r="K271" s="199" t="s">
        <v>798</v>
      </c>
      <c r="L271" s="199" t="s">
        <v>798</v>
      </c>
    </row>
    <row r="272" spans="2:13" x14ac:dyDescent="0.2">
      <c r="B272" s="201" t="s">
        <v>713</v>
      </c>
      <c r="C272" s="200" t="s">
        <v>798</v>
      </c>
      <c r="D272" s="200" t="s">
        <v>798</v>
      </c>
      <c r="E272" s="200" t="s">
        <v>798</v>
      </c>
      <c r="F272" s="199" t="s">
        <v>798</v>
      </c>
      <c r="G272" s="199" t="s">
        <v>798</v>
      </c>
      <c r="H272" s="199" t="s">
        <v>798</v>
      </c>
      <c r="I272" s="199" t="s">
        <v>798</v>
      </c>
      <c r="J272" s="199" t="s">
        <v>798</v>
      </c>
      <c r="K272" s="199" t="s">
        <v>798</v>
      </c>
      <c r="L272" s="199" t="s">
        <v>798</v>
      </c>
    </row>
    <row r="273" spans="2:13" x14ac:dyDescent="0.2">
      <c r="B273" s="201" t="s">
        <v>712</v>
      </c>
      <c r="C273" s="200" t="s">
        <v>798</v>
      </c>
      <c r="D273" s="200" t="s">
        <v>798</v>
      </c>
      <c r="E273" s="200" t="s">
        <v>798</v>
      </c>
      <c r="F273" s="199" t="s">
        <v>798</v>
      </c>
      <c r="G273" s="199" t="s">
        <v>798</v>
      </c>
      <c r="H273" s="199" t="s">
        <v>798</v>
      </c>
      <c r="I273" s="199" t="s">
        <v>798</v>
      </c>
      <c r="J273" s="199" t="s">
        <v>798</v>
      </c>
      <c r="K273" s="199" t="s">
        <v>798</v>
      </c>
      <c r="L273" s="199" t="s">
        <v>798</v>
      </c>
    </row>
    <row r="274" spans="2:13" x14ac:dyDescent="0.2">
      <c r="B274" s="201" t="s">
        <v>711</v>
      </c>
      <c r="C274" s="200" t="s">
        <v>798</v>
      </c>
      <c r="D274" s="200" t="s">
        <v>859</v>
      </c>
      <c r="E274" s="200" t="s">
        <v>859</v>
      </c>
      <c r="F274" s="199" t="s">
        <v>859</v>
      </c>
      <c r="G274" s="199" t="s">
        <v>859</v>
      </c>
      <c r="H274" s="199" t="s">
        <v>859</v>
      </c>
      <c r="I274" s="199" t="s">
        <v>859</v>
      </c>
      <c r="J274" s="199" t="s">
        <v>859</v>
      </c>
      <c r="K274" s="199" t="s">
        <v>859</v>
      </c>
      <c r="L274" s="199" t="s">
        <v>859</v>
      </c>
    </row>
    <row r="275" spans="2:13" x14ac:dyDescent="0.2">
      <c r="B275" s="201" t="s">
        <v>710</v>
      </c>
      <c r="C275" s="200" t="s">
        <v>798</v>
      </c>
      <c r="D275" s="200" t="s">
        <v>859</v>
      </c>
      <c r="E275" s="200" t="s">
        <v>798</v>
      </c>
      <c r="F275" s="199" t="s">
        <v>798</v>
      </c>
      <c r="G275" s="199" t="s">
        <v>798</v>
      </c>
      <c r="H275" s="199" t="s">
        <v>798</v>
      </c>
      <c r="I275" s="199" t="s">
        <v>859</v>
      </c>
      <c r="J275" s="199" t="s">
        <v>859</v>
      </c>
      <c r="K275" s="199" t="s">
        <v>798</v>
      </c>
      <c r="L275" s="199" t="s">
        <v>798</v>
      </c>
    </row>
    <row r="276" spans="2:13" x14ac:dyDescent="0.2">
      <c r="B276" s="197" t="s">
        <v>709</v>
      </c>
      <c r="C276" s="197">
        <f t="shared" ref="C276:L276" si="18">COUNTIF(C270:C275,"SÍ")+COUNTIF(C270:C275,"N/A")</f>
        <v>5</v>
      </c>
      <c r="D276" s="197">
        <f t="shared" si="18"/>
        <v>3</v>
      </c>
      <c r="E276" s="197">
        <f t="shared" si="18"/>
        <v>4</v>
      </c>
      <c r="F276" s="197">
        <f t="shared" si="18"/>
        <v>5</v>
      </c>
      <c r="G276" s="197">
        <f t="shared" si="18"/>
        <v>5</v>
      </c>
      <c r="H276" s="197">
        <f t="shared" si="18"/>
        <v>5</v>
      </c>
      <c r="I276" s="197">
        <f t="shared" si="18"/>
        <v>4</v>
      </c>
      <c r="J276" s="197">
        <f t="shared" si="18"/>
        <v>4</v>
      </c>
      <c r="K276" s="197">
        <f t="shared" si="18"/>
        <v>5</v>
      </c>
      <c r="L276" s="197">
        <f t="shared" si="18"/>
        <v>5</v>
      </c>
      <c r="M276" s="198">
        <f>(SUM(C276:L276)*33.33%)/60</f>
        <v>0.249975</v>
      </c>
    </row>
    <row r="277" spans="2:13" x14ac:dyDescent="0.2">
      <c r="B277" s="195" t="s">
        <v>708</v>
      </c>
    </row>
    <row r="278" spans="2:13" ht="13.5" customHeight="1" x14ac:dyDescent="0.2"/>
    <row r="279" spans="2:13" x14ac:dyDescent="0.2">
      <c r="B279" s="205" t="s">
        <v>719</v>
      </c>
      <c r="D279" s="195"/>
      <c r="E279" s="195"/>
      <c r="F279" s="195"/>
      <c r="G279" s="195"/>
      <c r="H279" s="195"/>
      <c r="I279" s="195"/>
      <c r="J279" s="195"/>
      <c r="K279" s="195"/>
      <c r="L279" s="195"/>
    </row>
    <row r="280" spans="2:13" x14ac:dyDescent="0.2">
      <c r="B280" s="204" t="s">
        <v>717</v>
      </c>
      <c r="C280" s="454" t="s">
        <v>718</v>
      </c>
      <c r="D280" s="454"/>
      <c r="E280" s="454"/>
      <c r="F280" s="454"/>
      <c r="G280" s="454"/>
      <c r="H280" s="454"/>
      <c r="I280" s="454"/>
      <c r="J280" s="454"/>
      <c r="K280" s="454"/>
      <c r="L280" s="454"/>
    </row>
    <row r="281" spans="2:13" s="196" customFormat="1" ht="38.25" x14ac:dyDescent="0.2">
      <c r="B281" s="247" t="s">
        <v>740</v>
      </c>
      <c r="C281" s="211" t="s">
        <v>1437</v>
      </c>
      <c r="D281" s="211" t="s">
        <v>1438</v>
      </c>
      <c r="E281" s="211" t="s">
        <v>1439</v>
      </c>
      <c r="F281" s="211" t="s">
        <v>1440</v>
      </c>
      <c r="G281" s="211" t="s">
        <v>1441</v>
      </c>
      <c r="H281" s="211" t="s">
        <v>1442</v>
      </c>
      <c r="I281" s="211" t="s">
        <v>1443</v>
      </c>
      <c r="J281" s="211" t="s">
        <v>1444</v>
      </c>
      <c r="K281" s="211" t="s">
        <v>1445</v>
      </c>
      <c r="L281" s="211" t="s">
        <v>1446</v>
      </c>
    </row>
    <row r="282" spans="2:13" s="196" customFormat="1" ht="38.25" x14ac:dyDescent="0.2">
      <c r="B282" s="248" t="s">
        <v>741</v>
      </c>
      <c r="C282" s="213" t="s">
        <v>1437</v>
      </c>
      <c r="D282" s="213" t="s">
        <v>1438</v>
      </c>
      <c r="E282" s="213" t="s">
        <v>1447</v>
      </c>
      <c r="F282" s="213" t="s">
        <v>1440</v>
      </c>
      <c r="G282" s="213" t="s">
        <v>1448</v>
      </c>
      <c r="H282" s="213" t="s">
        <v>1442</v>
      </c>
      <c r="I282" s="213" t="s">
        <v>1443</v>
      </c>
      <c r="J282" s="213" t="s">
        <v>1444</v>
      </c>
      <c r="K282" s="213" t="s">
        <v>1445</v>
      </c>
      <c r="L282" s="213" t="s">
        <v>1446</v>
      </c>
    </row>
    <row r="283" spans="2:13" s="196" customFormat="1" ht="25.5" x14ac:dyDescent="0.2">
      <c r="B283" s="246" t="s">
        <v>716</v>
      </c>
      <c r="C283" s="245" t="s">
        <v>1449</v>
      </c>
      <c r="D283" s="245" t="s">
        <v>1450</v>
      </c>
      <c r="E283" s="245" t="s">
        <v>1451</v>
      </c>
      <c r="F283" s="245" t="s">
        <v>1452</v>
      </c>
      <c r="G283" s="245" t="s">
        <v>1453</v>
      </c>
      <c r="H283" s="245" t="s">
        <v>1454</v>
      </c>
      <c r="I283" s="245" t="s">
        <v>1455</v>
      </c>
      <c r="J283" s="245" t="s">
        <v>1456</v>
      </c>
      <c r="K283" s="245" t="s">
        <v>1457</v>
      </c>
      <c r="L283" s="245" t="s">
        <v>1458</v>
      </c>
    </row>
    <row r="284" spans="2:13" x14ac:dyDescent="0.2">
      <c r="B284" s="201" t="s">
        <v>715</v>
      </c>
      <c r="C284" s="200" t="s">
        <v>798</v>
      </c>
      <c r="D284" s="200" t="s">
        <v>798</v>
      </c>
      <c r="E284" s="200" t="s">
        <v>798</v>
      </c>
      <c r="F284" s="199" t="s">
        <v>798</v>
      </c>
      <c r="G284" s="199" t="s">
        <v>798</v>
      </c>
      <c r="H284" s="199" t="s">
        <v>798</v>
      </c>
      <c r="I284" s="199" t="s">
        <v>798</v>
      </c>
      <c r="J284" s="199" t="s">
        <v>798</v>
      </c>
      <c r="K284" s="199" t="s">
        <v>798</v>
      </c>
      <c r="L284" s="199" t="s">
        <v>798</v>
      </c>
    </row>
    <row r="285" spans="2:13" x14ac:dyDescent="0.2">
      <c r="B285" s="201" t="s">
        <v>714</v>
      </c>
      <c r="C285" s="200" t="s">
        <v>798</v>
      </c>
      <c r="D285" s="200" t="s">
        <v>798</v>
      </c>
      <c r="E285" s="200" t="s">
        <v>798</v>
      </c>
      <c r="F285" s="199" t="s">
        <v>798</v>
      </c>
      <c r="G285" s="199" t="s">
        <v>798</v>
      </c>
      <c r="H285" s="199" t="s">
        <v>798</v>
      </c>
      <c r="I285" s="199" t="s">
        <v>859</v>
      </c>
      <c r="J285" s="199" t="s">
        <v>798</v>
      </c>
      <c r="K285" s="199" t="s">
        <v>798</v>
      </c>
      <c r="L285" s="199" t="s">
        <v>798</v>
      </c>
    </row>
    <row r="286" spans="2:13" x14ac:dyDescent="0.2">
      <c r="B286" s="201" t="s">
        <v>713</v>
      </c>
      <c r="C286" s="200" t="s">
        <v>798</v>
      </c>
      <c r="D286" s="200" t="s">
        <v>798</v>
      </c>
      <c r="E286" s="200" t="s">
        <v>798</v>
      </c>
      <c r="F286" s="199" t="s">
        <v>798</v>
      </c>
      <c r="G286" s="199" t="s">
        <v>798</v>
      </c>
      <c r="H286" s="199" t="s">
        <v>798</v>
      </c>
      <c r="I286" s="199" t="s">
        <v>798</v>
      </c>
      <c r="J286" s="199" t="s">
        <v>798</v>
      </c>
      <c r="K286" s="199" t="s">
        <v>798</v>
      </c>
      <c r="L286" s="199" t="s">
        <v>798</v>
      </c>
    </row>
    <row r="287" spans="2:13" x14ac:dyDescent="0.2">
      <c r="B287" s="201" t="s">
        <v>712</v>
      </c>
      <c r="C287" s="200" t="s">
        <v>798</v>
      </c>
      <c r="D287" s="200" t="s">
        <v>798</v>
      </c>
      <c r="E287" s="200" t="s">
        <v>798</v>
      </c>
      <c r="F287" s="199" t="s">
        <v>798</v>
      </c>
      <c r="G287" s="199" t="s">
        <v>798</v>
      </c>
      <c r="H287" s="199" t="s">
        <v>798</v>
      </c>
      <c r="I287" s="199" t="s">
        <v>798</v>
      </c>
      <c r="J287" s="199" t="s">
        <v>798</v>
      </c>
      <c r="K287" s="199" t="s">
        <v>798</v>
      </c>
      <c r="L287" s="199" t="s">
        <v>798</v>
      </c>
    </row>
    <row r="288" spans="2:13" x14ac:dyDescent="0.2">
      <c r="B288" s="201" t="s">
        <v>711</v>
      </c>
      <c r="C288" s="200" t="s">
        <v>859</v>
      </c>
      <c r="D288" s="200" t="s">
        <v>859</v>
      </c>
      <c r="E288" s="200" t="s">
        <v>859</v>
      </c>
      <c r="F288" s="199" t="s">
        <v>859</v>
      </c>
      <c r="G288" s="199" t="s">
        <v>859</v>
      </c>
      <c r="H288" s="199" t="s">
        <v>859</v>
      </c>
      <c r="I288" s="199" t="s">
        <v>859</v>
      </c>
      <c r="J288" s="199" t="s">
        <v>859</v>
      </c>
      <c r="K288" s="199" t="s">
        <v>859</v>
      </c>
      <c r="L288" s="199" t="s">
        <v>859</v>
      </c>
    </row>
    <row r="289" spans="2:13" x14ac:dyDescent="0.2">
      <c r="B289" s="201" t="s">
        <v>710</v>
      </c>
      <c r="C289" s="200" t="s">
        <v>798</v>
      </c>
      <c r="D289" s="200" t="s">
        <v>859</v>
      </c>
      <c r="E289" s="200" t="s">
        <v>798</v>
      </c>
      <c r="F289" s="199" t="s">
        <v>798</v>
      </c>
      <c r="G289" s="199" t="s">
        <v>859</v>
      </c>
      <c r="H289" s="199" t="s">
        <v>798</v>
      </c>
      <c r="I289" s="199" t="s">
        <v>859</v>
      </c>
      <c r="J289" s="199" t="s">
        <v>798</v>
      </c>
      <c r="K289" s="199" t="s">
        <v>859</v>
      </c>
      <c r="L289" s="199" t="s">
        <v>859</v>
      </c>
    </row>
    <row r="290" spans="2:13" x14ac:dyDescent="0.2">
      <c r="B290" s="197" t="s">
        <v>709</v>
      </c>
      <c r="C290" s="197">
        <f t="shared" ref="C290:L290" si="19">COUNTIF(C284:C289,"SÍ")+COUNTIF(C284:C289,"N/A")</f>
        <v>5</v>
      </c>
      <c r="D290" s="197">
        <f t="shared" si="19"/>
        <v>4</v>
      </c>
      <c r="E290" s="197">
        <f t="shared" si="19"/>
        <v>5</v>
      </c>
      <c r="F290" s="197">
        <f t="shared" si="19"/>
        <v>5</v>
      </c>
      <c r="G290" s="197">
        <f t="shared" si="19"/>
        <v>4</v>
      </c>
      <c r="H290" s="197">
        <f t="shared" si="19"/>
        <v>5</v>
      </c>
      <c r="I290" s="197">
        <f t="shared" si="19"/>
        <v>3</v>
      </c>
      <c r="J290" s="197">
        <f t="shared" si="19"/>
        <v>5</v>
      </c>
      <c r="K290" s="197">
        <f t="shared" si="19"/>
        <v>4</v>
      </c>
      <c r="L290" s="197">
        <f t="shared" si="19"/>
        <v>4</v>
      </c>
      <c r="M290" s="198">
        <f>(SUM(C290:L290)*33.33%)/60</f>
        <v>0.24441999999999997</v>
      </c>
    </row>
    <row r="292" spans="2:13" x14ac:dyDescent="0.2">
      <c r="B292" s="205" t="s">
        <v>719</v>
      </c>
      <c r="D292" s="195"/>
      <c r="E292" s="195"/>
      <c r="F292" s="195"/>
      <c r="G292" s="195"/>
      <c r="H292" s="195"/>
      <c r="I292" s="195"/>
      <c r="J292" s="195"/>
      <c r="K292" s="195"/>
      <c r="L292" s="195"/>
    </row>
    <row r="293" spans="2:13" x14ac:dyDescent="0.2">
      <c r="B293" s="204" t="s">
        <v>720</v>
      </c>
      <c r="C293" s="454" t="s">
        <v>718</v>
      </c>
      <c r="D293" s="454"/>
      <c r="E293" s="454"/>
      <c r="F293" s="454"/>
      <c r="G293" s="454"/>
      <c r="H293" s="454"/>
      <c r="I293" s="454"/>
      <c r="J293" s="454"/>
      <c r="K293" s="454"/>
      <c r="L293" s="454"/>
    </row>
    <row r="294" spans="2:13" s="196" customFormat="1" ht="25.5" x14ac:dyDescent="0.2">
      <c r="B294" s="247" t="s">
        <v>740</v>
      </c>
      <c r="C294" s="211" t="s">
        <v>1484</v>
      </c>
      <c r="D294" s="211" t="s">
        <v>1485</v>
      </c>
      <c r="E294" s="211" t="s">
        <v>1486</v>
      </c>
      <c r="F294" s="211" t="s">
        <v>1487</v>
      </c>
      <c r="G294" s="211" t="s">
        <v>1488</v>
      </c>
      <c r="H294" s="211" t="s">
        <v>1489</v>
      </c>
      <c r="I294" s="211" t="s">
        <v>1490</v>
      </c>
      <c r="J294" s="211" t="s">
        <v>1491</v>
      </c>
      <c r="K294" s="211" t="s">
        <v>1492</v>
      </c>
      <c r="L294" s="211" t="s">
        <v>1493</v>
      </c>
    </row>
    <row r="295" spans="2:13" s="196" customFormat="1" x14ac:dyDescent="0.2">
      <c r="B295" s="248" t="s">
        <v>741</v>
      </c>
      <c r="C295" s="213" t="s">
        <v>1494</v>
      </c>
      <c r="D295" s="213" t="s">
        <v>1310</v>
      </c>
      <c r="E295" s="213"/>
      <c r="F295" s="213" t="s">
        <v>1495</v>
      </c>
      <c r="G295" s="213" t="s">
        <v>1496</v>
      </c>
      <c r="H295" s="213" t="s">
        <v>1497</v>
      </c>
      <c r="I295" s="213" t="s">
        <v>1498</v>
      </c>
      <c r="J295" s="213" t="s">
        <v>1499</v>
      </c>
      <c r="K295" s="213" t="s">
        <v>1500</v>
      </c>
      <c r="L295" s="213" t="s">
        <v>1341</v>
      </c>
    </row>
    <row r="296" spans="2:13" s="196" customFormat="1" ht="25.5" x14ac:dyDescent="0.2">
      <c r="B296" s="246" t="s">
        <v>716</v>
      </c>
      <c r="C296" s="245" t="s">
        <v>1501</v>
      </c>
      <c r="D296" s="245" t="s">
        <v>1170</v>
      </c>
      <c r="E296" s="245" t="s">
        <v>1502</v>
      </c>
      <c r="F296" s="245" t="s">
        <v>1503</v>
      </c>
      <c r="G296" s="245" t="s">
        <v>1504</v>
      </c>
      <c r="H296" s="245" t="s">
        <v>1505</v>
      </c>
      <c r="I296" s="245" t="s">
        <v>1506</v>
      </c>
      <c r="J296" s="245" t="s">
        <v>1507</v>
      </c>
      <c r="K296" s="245" t="s">
        <v>1508</v>
      </c>
      <c r="L296" s="245" t="s">
        <v>1509</v>
      </c>
    </row>
    <row r="297" spans="2:13" s="196" customFormat="1" x14ac:dyDescent="0.2">
      <c r="B297" s="294" t="s">
        <v>715</v>
      </c>
      <c r="C297" s="199" t="s">
        <v>799</v>
      </c>
      <c r="D297" s="199" t="s">
        <v>799</v>
      </c>
      <c r="E297" s="199" t="s">
        <v>799</v>
      </c>
      <c r="F297" s="199" t="s">
        <v>799</v>
      </c>
      <c r="G297" s="199" t="s">
        <v>799</v>
      </c>
      <c r="H297" s="199" t="s">
        <v>799</v>
      </c>
      <c r="I297" s="199" t="s">
        <v>799</v>
      </c>
      <c r="J297" s="199" t="s">
        <v>799</v>
      </c>
      <c r="K297" s="199" t="s">
        <v>799</v>
      </c>
      <c r="L297" s="199" t="s">
        <v>799</v>
      </c>
    </row>
    <row r="298" spans="2:13" x14ac:dyDescent="0.2">
      <c r="B298" s="201" t="s">
        <v>714</v>
      </c>
      <c r="C298" s="200" t="s">
        <v>799</v>
      </c>
      <c r="D298" s="200" t="s">
        <v>50</v>
      </c>
      <c r="E298" s="200" t="s">
        <v>799</v>
      </c>
      <c r="F298" s="199" t="s">
        <v>799</v>
      </c>
      <c r="G298" s="199" t="s">
        <v>799</v>
      </c>
      <c r="H298" s="199" t="s">
        <v>799</v>
      </c>
      <c r="I298" s="199" t="s">
        <v>799</v>
      </c>
      <c r="J298" s="199" t="s">
        <v>799</v>
      </c>
      <c r="K298" s="199" t="s">
        <v>799</v>
      </c>
      <c r="L298" s="199" t="s">
        <v>799</v>
      </c>
    </row>
    <row r="299" spans="2:13" x14ac:dyDescent="0.2">
      <c r="B299" s="201" t="s">
        <v>713</v>
      </c>
      <c r="C299" s="200" t="s">
        <v>799</v>
      </c>
      <c r="D299" s="200" t="s">
        <v>799</v>
      </c>
      <c r="E299" s="200" t="s">
        <v>800</v>
      </c>
      <c r="F299" s="199" t="s">
        <v>799</v>
      </c>
      <c r="G299" s="199" t="s">
        <v>800</v>
      </c>
      <c r="H299" s="199" t="s">
        <v>799</v>
      </c>
      <c r="I299" s="199" t="s">
        <v>799</v>
      </c>
      <c r="J299" s="199" t="s">
        <v>800</v>
      </c>
      <c r="K299" s="199" t="s">
        <v>800</v>
      </c>
      <c r="L299" s="199" t="s">
        <v>799</v>
      </c>
    </row>
    <row r="300" spans="2:13" x14ac:dyDescent="0.2">
      <c r="B300" s="201" t="s">
        <v>712</v>
      </c>
      <c r="C300" s="200" t="s">
        <v>799</v>
      </c>
      <c r="D300" s="200" t="s">
        <v>799</v>
      </c>
      <c r="E300" s="200" t="s">
        <v>799</v>
      </c>
      <c r="F300" s="199" t="s">
        <v>799</v>
      </c>
      <c r="G300" s="199" t="s">
        <v>799</v>
      </c>
      <c r="H300" s="199" t="s">
        <v>799</v>
      </c>
      <c r="I300" s="199" t="s">
        <v>799</v>
      </c>
      <c r="J300" s="199" t="s">
        <v>799</v>
      </c>
      <c r="K300" s="199" t="s">
        <v>799</v>
      </c>
      <c r="L300" s="199" t="s">
        <v>799</v>
      </c>
    </row>
    <row r="301" spans="2:13" x14ac:dyDescent="0.2">
      <c r="B301" s="201" t="s">
        <v>711</v>
      </c>
      <c r="C301" s="200" t="s">
        <v>800</v>
      </c>
      <c r="D301" s="200" t="s">
        <v>800</v>
      </c>
      <c r="E301" s="200" t="s">
        <v>799</v>
      </c>
      <c r="F301" s="199" t="s">
        <v>799</v>
      </c>
      <c r="G301" s="199" t="s">
        <v>800</v>
      </c>
      <c r="H301" s="199" t="s">
        <v>800</v>
      </c>
      <c r="I301" s="199" t="s">
        <v>50</v>
      </c>
      <c r="J301" s="199" t="s">
        <v>800</v>
      </c>
      <c r="K301" s="199" t="s">
        <v>800</v>
      </c>
      <c r="L301" s="199" t="s">
        <v>800</v>
      </c>
    </row>
    <row r="302" spans="2:13" x14ac:dyDescent="0.2">
      <c r="B302" s="201" t="s">
        <v>710</v>
      </c>
      <c r="C302" s="200" t="s">
        <v>800</v>
      </c>
      <c r="D302" s="200" t="s">
        <v>800</v>
      </c>
      <c r="E302" s="200" t="s">
        <v>800</v>
      </c>
      <c r="F302" s="199" t="s">
        <v>800</v>
      </c>
      <c r="G302" s="199" t="s">
        <v>800</v>
      </c>
      <c r="H302" s="199" t="s">
        <v>800</v>
      </c>
      <c r="I302" s="199" t="s">
        <v>800</v>
      </c>
      <c r="J302" s="199" t="s">
        <v>800</v>
      </c>
      <c r="K302" s="199" t="s">
        <v>800</v>
      </c>
      <c r="L302" s="199" t="s">
        <v>800</v>
      </c>
    </row>
    <row r="303" spans="2:13" x14ac:dyDescent="0.2">
      <c r="B303" s="197" t="s">
        <v>709</v>
      </c>
      <c r="C303" s="197">
        <f t="shared" ref="C303:L303" si="20">COUNTIF(C297:C302,"SÍ")+COUNTIF(C297:C302,"N/A")</f>
        <v>4</v>
      </c>
      <c r="D303" s="197">
        <f t="shared" si="20"/>
        <v>4</v>
      </c>
      <c r="E303" s="197">
        <f t="shared" si="20"/>
        <v>4</v>
      </c>
      <c r="F303" s="197">
        <f t="shared" si="20"/>
        <v>5</v>
      </c>
      <c r="G303" s="197">
        <f t="shared" si="20"/>
        <v>3</v>
      </c>
      <c r="H303" s="197">
        <f t="shared" si="20"/>
        <v>4</v>
      </c>
      <c r="I303" s="197">
        <f t="shared" si="20"/>
        <v>5</v>
      </c>
      <c r="J303" s="197">
        <f t="shared" si="20"/>
        <v>3</v>
      </c>
      <c r="K303" s="197">
        <f t="shared" si="20"/>
        <v>3</v>
      </c>
      <c r="L303" s="197">
        <f t="shared" si="20"/>
        <v>4</v>
      </c>
      <c r="M303" s="198">
        <f>(SUM(C303:L303)*33.33%)/60</f>
        <v>0.216645</v>
      </c>
    </row>
    <row r="304" spans="2:13" x14ac:dyDescent="0.2">
      <c r="B304" s="195" t="s">
        <v>708</v>
      </c>
    </row>
  </sheetData>
  <mergeCells count="31">
    <mergeCell ref="B11:L13"/>
    <mergeCell ref="C7:L7"/>
    <mergeCell ref="C8:L8"/>
    <mergeCell ref="C9:L9"/>
    <mergeCell ref="C3:L3"/>
    <mergeCell ref="C4:L4"/>
    <mergeCell ref="C5:L5"/>
    <mergeCell ref="C155:L155"/>
    <mergeCell ref="C169:L169"/>
    <mergeCell ref="C293:L293"/>
    <mergeCell ref="C280:L280"/>
    <mergeCell ref="C198:L198"/>
    <mergeCell ref="C212:L212"/>
    <mergeCell ref="C226:L226"/>
    <mergeCell ref="C253:L253"/>
    <mergeCell ref="C266:L266"/>
    <mergeCell ref="C239:L239"/>
    <mergeCell ref="C183:L183"/>
    <mergeCell ref="C141:L141"/>
    <mergeCell ref="C15:L15"/>
    <mergeCell ref="C29:L29"/>
    <mergeCell ref="C43:L43"/>
    <mergeCell ref="C58:L58"/>
    <mergeCell ref="C72:L72"/>
    <mergeCell ref="C16:L16"/>
    <mergeCell ref="C30:L30"/>
    <mergeCell ref="C44:L44"/>
    <mergeCell ref="C86:L86"/>
    <mergeCell ref="C127:L127"/>
    <mergeCell ref="C99:L99"/>
    <mergeCell ref="C113:L113"/>
  </mergeCells>
  <conditionalFormatting sqref="C278:L278 C291:L291 C305:L305 C307:L1048576 C224:L224 C42:L43 C56:L56 C58:L58 C70:L70 C72:L72 C84:L84 D85:L85 C86 C97:L97 C99:L99 C110:L111 C113:L113 C124:L127 C139:L139 C141:L141 C153:L153 C155:L155 C167:L167 C169:L169 C181:L181 C183:L183 C187:L196 C198:L198 C210:L210 C238:L238 C14 C10:L10 C26:L29 D24:D25 F24:L25 C15:L18 C250:L251">
    <cfRule type="containsText" dxfId="303" priority="547" operator="containsText" text="N/A">
      <formula>NOT(ISERROR(SEARCH("N/A",C10)))</formula>
    </cfRule>
  </conditionalFormatting>
  <conditionalFormatting sqref="F187:L192 D14:L14">
    <cfRule type="containsText" dxfId="302" priority="546" operator="containsText" text="N/A">
      <formula>NOT(ISERROR(SEARCH("N/A",D14)))</formula>
    </cfRule>
  </conditionalFormatting>
  <conditionalFormatting sqref="C193">
    <cfRule type="containsText" dxfId="301" priority="511" operator="containsText" text="N/A">
      <formula>NOT(ISERROR(SEARCH("N/A",C193)))</formula>
    </cfRule>
  </conditionalFormatting>
  <conditionalFormatting sqref="D193:L193">
    <cfRule type="containsText" dxfId="300" priority="510" operator="containsText" text="N/A">
      <formula>NOT(ISERROR(SEARCH("N/A",D193)))</formula>
    </cfRule>
  </conditionalFormatting>
  <conditionalFormatting sqref="D20:D23 F20:L22 G23:L23">
    <cfRule type="containsText" dxfId="299" priority="449" operator="containsText" text="N/A">
      <formula>NOT(ISERROR(SEARCH("N/A",D20)))</formula>
    </cfRule>
  </conditionalFormatting>
  <conditionalFormatting sqref="C226:L226">
    <cfRule type="containsText" dxfId="298" priority="446" operator="containsText" text="N/A">
      <formula>NOT(ISERROR(SEARCH("N/A",C226)))</formula>
    </cfRule>
  </conditionalFormatting>
  <conditionalFormatting sqref="C264:L264">
    <cfRule type="containsText" dxfId="297" priority="426" operator="containsText" text="N/A">
      <formula>NOT(ISERROR(SEARCH("N/A",C264)))</formula>
    </cfRule>
  </conditionalFormatting>
  <conditionalFormatting sqref="C253:L253">
    <cfRule type="containsText" dxfId="296" priority="425" operator="containsText" text="N/A">
      <formula>NOT(ISERROR(SEARCH("N/A",C253)))</formula>
    </cfRule>
  </conditionalFormatting>
  <conditionalFormatting sqref="C266:L266 C277:L277">
    <cfRule type="containsText" dxfId="295" priority="404" operator="containsText" text="N/A">
      <formula>NOT(ISERROR(SEARCH("N/A",C266)))</formula>
    </cfRule>
  </conditionalFormatting>
  <conditionalFormatting sqref="C239:L239">
    <cfRule type="containsText" dxfId="294" priority="383" operator="containsText" text="N/A">
      <formula>NOT(ISERROR(SEARCH("N/A",C239)))</formula>
    </cfRule>
  </conditionalFormatting>
  <conditionalFormatting sqref="C293:L293">
    <cfRule type="containsText" dxfId="293" priority="359" operator="containsText" text="N/A">
      <formula>NOT(ISERROR(SEARCH("N/A",C293)))</formula>
    </cfRule>
  </conditionalFormatting>
  <conditionalFormatting sqref="C306:L306">
    <cfRule type="containsText" dxfId="292" priority="332" operator="containsText" text="N/A">
      <formula>NOT(ISERROR(SEARCH("N/A",C306)))</formula>
    </cfRule>
  </conditionalFormatting>
  <conditionalFormatting sqref="C280:L280">
    <cfRule type="containsText" dxfId="291" priority="331" operator="containsText" text="N/A">
      <formula>NOT(ISERROR(SEARCH("N/A",C280)))</formula>
    </cfRule>
  </conditionalFormatting>
  <conditionalFormatting sqref="C212:L212">
    <cfRule type="containsText" dxfId="290" priority="305" operator="containsText" text="N/A">
      <formula>NOT(ISERROR(SEARCH("N/A",C212)))</formula>
    </cfRule>
  </conditionalFormatting>
  <conditionalFormatting sqref="D19">
    <cfRule type="containsText" dxfId="289" priority="290" operator="containsText" text="N/A">
      <formula>NOT(ISERROR(SEARCH("N/A",D19)))</formula>
    </cfRule>
  </conditionalFormatting>
  <conditionalFormatting sqref="E19">
    <cfRule type="containsText" dxfId="288" priority="289" operator="containsText" text="N/A">
      <formula>NOT(ISERROR(SEARCH("N/A",E19)))</formula>
    </cfRule>
  </conditionalFormatting>
  <conditionalFormatting sqref="C38:C39 K38:L39 C40:L41 C30:L32">
    <cfRule type="containsText" dxfId="287" priority="283" operator="containsText" text="N/A">
      <formula>NOT(ISERROR(SEARCH("N/A",C30)))</formula>
    </cfRule>
  </conditionalFormatting>
  <conditionalFormatting sqref="F19">
    <cfRule type="containsText" dxfId="286" priority="288" operator="containsText" text="N/A">
      <formula>NOT(ISERROR(SEARCH("N/A",F19)))</formula>
    </cfRule>
  </conditionalFormatting>
  <conditionalFormatting sqref="G19">
    <cfRule type="containsText" dxfId="285" priority="287" operator="containsText" text="N/A">
      <formula>NOT(ISERROR(SEARCH("N/A",G19)))</formula>
    </cfRule>
  </conditionalFormatting>
  <conditionalFormatting sqref="H19:I19">
    <cfRule type="containsText" dxfId="284" priority="286" operator="containsText" text="N/A">
      <formula>NOT(ISERROR(SEARCH("N/A",H19)))</formula>
    </cfRule>
  </conditionalFormatting>
  <conditionalFormatting sqref="J19:K19">
    <cfRule type="containsText" dxfId="283" priority="285" operator="containsText" text="N/A">
      <formula>NOT(ISERROR(SEARCH("N/A",J19)))</formula>
    </cfRule>
  </conditionalFormatting>
  <conditionalFormatting sqref="L19">
    <cfRule type="containsText" dxfId="282" priority="284" operator="containsText" text="N/A">
      <formula>NOT(ISERROR(SEARCH("N/A",L19)))</formula>
    </cfRule>
  </conditionalFormatting>
  <conditionalFormatting sqref="C34:C37">
    <cfRule type="containsText" dxfId="281" priority="282" operator="containsText" text="N/A">
      <formula>NOT(ISERROR(SEARCH("N/A",C34)))</formula>
    </cfRule>
  </conditionalFormatting>
  <conditionalFormatting sqref="D34:J39">
    <cfRule type="containsText" dxfId="280" priority="281" operator="containsText" text="N/A">
      <formula>NOT(ISERROR(SEARCH("N/A",D34)))</formula>
    </cfRule>
  </conditionalFormatting>
  <conditionalFormatting sqref="K34:L37">
    <cfRule type="containsText" dxfId="279" priority="280" operator="containsText" text="N/A">
      <formula>NOT(ISERROR(SEARCH("N/A",K34)))</formula>
    </cfRule>
  </conditionalFormatting>
  <conditionalFormatting sqref="C33:L33">
    <cfRule type="containsText" dxfId="278" priority="279" operator="containsText" text="N/A">
      <formula>NOT(ISERROR(SEARCH("N/A",C33)))</formula>
    </cfRule>
  </conditionalFormatting>
  <conditionalFormatting sqref="C19:L19">
    <cfRule type="containsText" dxfId="277" priority="292" operator="containsText" text="N/A">
      <formula>NOT(ISERROR(SEARCH("N/A",C19)))</formula>
    </cfRule>
  </conditionalFormatting>
  <conditionalFormatting sqref="C19">
    <cfRule type="containsText" dxfId="276" priority="291" operator="containsText" text="N/A">
      <formula>NOT(ISERROR(SEARCH("N/A",C19)))</formula>
    </cfRule>
  </conditionalFormatting>
  <conditionalFormatting sqref="L33">
    <cfRule type="containsText" dxfId="275" priority="271" operator="containsText" text="N/A">
      <formula>NOT(ISERROR(SEARCH("N/A",L33)))</formula>
    </cfRule>
  </conditionalFormatting>
  <conditionalFormatting sqref="C33">
    <cfRule type="containsText" dxfId="274" priority="278" operator="containsText" text="N/A">
      <formula>NOT(ISERROR(SEARCH("N/A",C33)))</formula>
    </cfRule>
  </conditionalFormatting>
  <conditionalFormatting sqref="D33">
    <cfRule type="containsText" dxfId="273" priority="277" operator="containsText" text="N/A">
      <formula>NOT(ISERROR(SEARCH("N/A",D33)))</formula>
    </cfRule>
  </conditionalFormatting>
  <conditionalFormatting sqref="E33">
    <cfRule type="containsText" dxfId="272" priority="276" operator="containsText" text="N/A">
      <formula>NOT(ISERROR(SEARCH("N/A",E33)))</formula>
    </cfRule>
  </conditionalFormatting>
  <conditionalFormatting sqref="F33">
    <cfRule type="containsText" dxfId="271" priority="275" operator="containsText" text="N/A">
      <formula>NOT(ISERROR(SEARCH("N/A",F33)))</formula>
    </cfRule>
  </conditionalFormatting>
  <conditionalFormatting sqref="G33">
    <cfRule type="containsText" dxfId="270" priority="274" operator="containsText" text="N/A">
      <formula>NOT(ISERROR(SEARCH("N/A",G33)))</formula>
    </cfRule>
  </conditionalFormatting>
  <conditionalFormatting sqref="H33:I33">
    <cfRule type="containsText" dxfId="269" priority="273" operator="containsText" text="N/A">
      <formula>NOT(ISERROR(SEARCH("N/A",H33)))</formula>
    </cfRule>
  </conditionalFormatting>
  <conditionalFormatting sqref="J33:K33">
    <cfRule type="containsText" dxfId="268" priority="272" operator="containsText" text="N/A">
      <formula>NOT(ISERROR(SEARCH("N/A",J33)))</formula>
    </cfRule>
  </conditionalFormatting>
  <conditionalFormatting sqref="L47">
    <cfRule type="containsText" dxfId="267" priority="258" operator="containsText" text="N/A">
      <formula>NOT(ISERROR(SEARCH("N/A",L47)))</formula>
    </cfRule>
  </conditionalFormatting>
  <conditionalFormatting sqref="C52:C53 K52:L53 C54:L55 C45:L46">
    <cfRule type="containsText" dxfId="266" priority="270" operator="containsText" text="N/A">
      <formula>NOT(ISERROR(SEARCH("N/A",C45)))</formula>
    </cfRule>
  </conditionalFormatting>
  <conditionalFormatting sqref="C48:C51">
    <cfRule type="containsText" dxfId="265" priority="269" operator="containsText" text="N/A">
      <formula>NOT(ISERROR(SEARCH("N/A",C48)))</formula>
    </cfRule>
  </conditionalFormatting>
  <conditionalFormatting sqref="D48:J53">
    <cfRule type="containsText" dxfId="264" priority="268" operator="containsText" text="N/A">
      <formula>NOT(ISERROR(SEARCH("N/A",D48)))</formula>
    </cfRule>
  </conditionalFormatting>
  <conditionalFormatting sqref="K48:L51">
    <cfRule type="containsText" dxfId="263" priority="267" operator="containsText" text="N/A">
      <formula>NOT(ISERROR(SEARCH("N/A",K48)))</formula>
    </cfRule>
  </conditionalFormatting>
  <conditionalFormatting sqref="C47:L47">
    <cfRule type="containsText" dxfId="262" priority="266" operator="containsText" text="N/A">
      <formula>NOT(ISERROR(SEARCH("N/A",C47)))</formula>
    </cfRule>
  </conditionalFormatting>
  <conditionalFormatting sqref="C47">
    <cfRule type="containsText" dxfId="261" priority="265" operator="containsText" text="N/A">
      <formula>NOT(ISERROR(SEARCH("N/A",C47)))</formula>
    </cfRule>
  </conditionalFormatting>
  <conditionalFormatting sqref="D47">
    <cfRule type="containsText" dxfId="260" priority="264" operator="containsText" text="N/A">
      <formula>NOT(ISERROR(SEARCH("N/A",D47)))</formula>
    </cfRule>
  </conditionalFormatting>
  <conditionalFormatting sqref="E47">
    <cfRule type="containsText" dxfId="259" priority="263" operator="containsText" text="N/A">
      <formula>NOT(ISERROR(SEARCH("N/A",E47)))</formula>
    </cfRule>
  </conditionalFormatting>
  <conditionalFormatting sqref="F47">
    <cfRule type="containsText" dxfId="258" priority="262" operator="containsText" text="N/A">
      <formula>NOT(ISERROR(SEARCH("N/A",F47)))</formula>
    </cfRule>
  </conditionalFormatting>
  <conditionalFormatting sqref="G47">
    <cfRule type="containsText" dxfId="257" priority="261" operator="containsText" text="N/A">
      <formula>NOT(ISERROR(SEARCH("N/A",G47)))</formula>
    </cfRule>
  </conditionalFormatting>
  <conditionalFormatting sqref="H47:I47">
    <cfRule type="containsText" dxfId="256" priority="260" operator="containsText" text="N/A">
      <formula>NOT(ISERROR(SEARCH("N/A",H47)))</formula>
    </cfRule>
  </conditionalFormatting>
  <conditionalFormatting sqref="J47:K47">
    <cfRule type="containsText" dxfId="255" priority="259" operator="containsText" text="N/A">
      <formula>NOT(ISERROR(SEARCH("N/A",J47)))</formula>
    </cfRule>
  </conditionalFormatting>
  <conditionalFormatting sqref="C44:L44">
    <cfRule type="containsText" dxfId="254" priority="257" operator="containsText" text="N/A">
      <formula>NOT(ISERROR(SEARCH("N/A",C44)))</formula>
    </cfRule>
  </conditionalFormatting>
  <conditionalFormatting sqref="L61">
    <cfRule type="containsText" dxfId="253" priority="244" operator="containsText" text="N/A">
      <formula>NOT(ISERROR(SEARCH("N/A",L61)))</formula>
    </cfRule>
  </conditionalFormatting>
  <conditionalFormatting sqref="C66:C67 K66:L67 C68:L69 C59:L60">
    <cfRule type="containsText" dxfId="252" priority="256" operator="containsText" text="N/A">
      <formula>NOT(ISERROR(SEARCH("N/A",C59)))</formula>
    </cfRule>
  </conditionalFormatting>
  <conditionalFormatting sqref="C62:C65">
    <cfRule type="containsText" dxfId="251" priority="255" operator="containsText" text="N/A">
      <formula>NOT(ISERROR(SEARCH("N/A",C62)))</formula>
    </cfRule>
  </conditionalFormatting>
  <conditionalFormatting sqref="D62:J67">
    <cfRule type="containsText" dxfId="250" priority="254" operator="containsText" text="N/A">
      <formula>NOT(ISERROR(SEARCH("N/A",D62)))</formula>
    </cfRule>
  </conditionalFormatting>
  <conditionalFormatting sqref="K62:L65">
    <cfRule type="containsText" dxfId="249" priority="253" operator="containsText" text="N/A">
      <formula>NOT(ISERROR(SEARCH("N/A",K62)))</formula>
    </cfRule>
  </conditionalFormatting>
  <conditionalFormatting sqref="C61:L61">
    <cfRule type="containsText" dxfId="248" priority="252" operator="containsText" text="N/A">
      <formula>NOT(ISERROR(SEARCH("N/A",C61)))</formula>
    </cfRule>
  </conditionalFormatting>
  <conditionalFormatting sqref="C61">
    <cfRule type="containsText" dxfId="247" priority="251" operator="containsText" text="N/A">
      <formula>NOT(ISERROR(SEARCH("N/A",C61)))</formula>
    </cfRule>
  </conditionalFormatting>
  <conditionalFormatting sqref="D61">
    <cfRule type="containsText" dxfId="246" priority="250" operator="containsText" text="N/A">
      <formula>NOT(ISERROR(SEARCH("N/A",D61)))</formula>
    </cfRule>
  </conditionalFormatting>
  <conditionalFormatting sqref="E61">
    <cfRule type="containsText" dxfId="245" priority="249" operator="containsText" text="N/A">
      <formula>NOT(ISERROR(SEARCH("N/A",E61)))</formula>
    </cfRule>
  </conditionalFormatting>
  <conditionalFormatting sqref="F61">
    <cfRule type="containsText" dxfId="244" priority="248" operator="containsText" text="N/A">
      <formula>NOT(ISERROR(SEARCH("N/A",F61)))</formula>
    </cfRule>
  </conditionalFormatting>
  <conditionalFormatting sqref="G61">
    <cfRule type="containsText" dxfId="243" priority="247" operator="containsText" text="N/A">
      <formula>NOT(ISERROR(SEARCH("N/A",G61)))</formula>
    </cfRule>
  </conditionalFormatting>
  <conditionalFormatting sqref="H61:I61">
    <cfRule type="containsText" dxfId="242" priority="246" operator="containsText" text="N/A">
      <formula>NOT(ISERROR(SEARCH("N/A",H61)))</formula>
    </cfRule>
  </conditionalFormatting>
  <conditionalFormatting sqref="J61:K61">
    <cfRule type="containsText" dxfId="241" priority="245" operator="containsText" text="N/A">
      <formula>NOT(ISERROR(SEARCH("N/A",J61)))</formula>
    </cfRule>
  </conditionalFormatting>
  <conditionalFormatting sqref="L75">
    <cfRule type="containsText" dxfId="240" priority="231" operator="containsText" text="N/A">
      <formula>NOT(ISERROR(SEARCH("N/A",L75)))</formula>
    </cfRule>
  </conditionalFormatting>
  <conditionalFormatting sqref="C80:C81 K80:L81 C82:L83 C73:L74">
    <cfRule type="containsText" dxfId="239" priority="243" operator="containsText" text="N/A">
      <formula>NOT(ISERROR(SEARCH("N/A",C73)))</formula>
    </cfRule>
  </conditionalFormatting>
  <conditionalFormatting sqref="C76:C79">
    <cfRule type="containsText" dxfId="238" priority="242" operator="containsText" text="N/A">
      <formula>NOT(ISERROR(SEARCH("N/A",C76)))</formula>
    </cfRule>
  </conditionalFormatting>
  <conditionalFormatting sqref="D76:J81">
    <cfRule type="containsText" dxfId="237" priority="241" operator="containsText" text="N/A">
      <formula>NOT(ISERROR(SEARCH("N/A",D76)))</formula>
    </cfRule>
  </conditionalFormatting>
  <conditionalFormatting sqref="K76:L79">
    <cfRule type="containsText" dxfId="236" priority="240" operator="containsText" text="N/A">
      <formula>NOT(ISERROR(SEARCH("N/A",K76)))</formula>
    </cfRule>
  </conditionalFormatting>
  <conditionalFormatting sqref="C75:L75">
    <cfRule type="containsText" dxfId="235" priority="239" operator="containsText" text="N/A">
      <formula>NOT(ISERROR(SEARCH("N/A",C75)))</formula>
    </cfRule>
  </conditionalFormatting>
  <conditionalFormatting sqref="C75">
    <cfRule type="containsText" dxfId="234" priority="238" operator="containsText" text="N/A">
      <formula>NOT(ISERROR(SEARCH("N/A",C75)))</formula>
    </cfRule>
  </conditionalFormatting>
  <conditionalFormatting sqref="D75">
    <cfRule type="containsText" dxfId="233" priority="237" operator="containsText" text="N/A">
      <formula>NOT(ISERROR(SEARCH("N/A",D75)))</formula>
    </cfRule>
  </conditionalFormatting>
  <conditionalFormatting sqref="E75">
    <cfRule type="containsText" dxfId="232" priority="236" operator="containsText" text="N/A">
      <formula>NOT(ISERROR(SEARCH("N/A",E75)))</formula>
    </cfRule>
  </conditionalFormatting>
  <conditionalFormatting sqref="F75">
    <cfRule type="containsText" dxfId="231" priority="235" operator="containsText" text="N/A">
      <formula>NOT(ISERROR(SEARCH("N/A",F75)))</formula>
    </cfRule>
  </conditionalFormatting>
  <conditionalFormatting sqref="G75">
    <cfRule type="containsText" dxfId="230" priority="234" operator="containsText" text="N/A">
      <formula>NOT(ISERROR(SEARCH("N/A",G75)))</formula>
    </cfRule>
  </conditionalFormatting>
  <conditionalFormatting sqref="H75:I75">
    <cfRule type="containsText" dxfId="229" priority="233" operator="containsText" text="N/A">
      <formula>NOT(ISERROR(SEARCH("N/A",H75)))</formula>
    </cfRule>
  </conditionalFormatting>
  <conditionalFormatting sqref="J75:K75">
    <cfRule type="containsText" dxfId="228" priority="232" operator="containsText" text="N/A">
      <formula>NOT(ISERROR(SEARCH("N/A",J75)))</formula>
    </cfRule>
  </conditionalFormatting>
  <conditionalFormatting sqref="L89">
    <cfRule type="containsText" dxfId="227" priority="218" operator="containsText" text="N/A">
      <formula>NOT(ISERROR(SEARCH("N/A",L89)))</formula>
    </cfRule>
  </conditionalFormatting>
  <conditionalFormatting sqref="C94:C95 K94:L95 C96:L96 C87:L88">
    <cfRule type="containsText" dxfId="226" priority="230" operator="containsText" text="N/A">
      <formula>NOT(ISERROR(SEARCH("N/A",C87)))</formula>
    </cfRule>
  </conditionalFormatting>
  <conditionalFormatting sqref="C90:C93">
    <cfRule type="containsText" dxfId="225" priority="229" operator="containsText" text="N/A">
      <formula>NOT(ISERROR(SEARCH("N/A",C90)))</formula>
    </cfRule>
  </conditionalFormatting>
  <conditionalFormatting sqref="D90:J95">
    <cfRule type="containsText" dxfId="224" priority="228" operator="containsText" text="N/A">
      <formula>NOT(ISERROR(SEARCH("N/A",D90)))</formula>
    </cfRule>
  </conditionalFormatting>
  <conditionalFormatting sqref="K90:L93">
    <cfRule type="containsText" dxfId="223" priority="227" operator="containsText" text="N/A">
      <formula>NOT(ISERROR(SEARCH("N/A",K90)))</formula>
    </cfRule>
  </conditionalFormatting>
  <conditionalFormatting sqref="C89:L89">
    <cfRule type="containsText" dxfId="222" priority="226" operator="containsText" text="N/A">
      <formula>NOT(ISERROR(SEARCH("N/A",C89)))</formula>
    </cfRule>
  </conditionalFormatting>
  <conditionalFormatting sqref="C89">
    <cfRule type="containsText" dxfId="221" priority="225" operator="containsText" text="N/A">
      <formula>NOT(ISERROR(SEARCH("N/A",C89)))</formula>
    </cfRule>
  </conditionalFormatting>
  <conditionalFormatting sqref="D89">
    <cfRule type="containsText" dxfId="220" priority="224" operator="containsText" text="N/A">
      <formula>NOT(ISERROR(SEARCH("N/A",D89)))</formula>
    </cfRule>
  </conditionalFormatting>
  <conditionalFormatting sqref="E89">
    <cfRule type="containsText" dxfId="219" priority="223" operator="containsText" text="N/A">
      <formula>NOT(ISERROR(SEARCH("N/A",E89)))</formula>
    </cfRule>
  </conditionalFormatting>
  <conditionalFormatting sqref="F89">
    <cfRule type="containsText" dxfId="218" priority="222" operator="containsText" text="N/A">
      <formula>NOT(ISERROR(SEARCH("N/A",F89)))</formula>
    </cfRule>
  </conditionalFormatting>
  <conditionalFormatting sqref="G89">
    <cfRule type="containsText" dxfId="217" priority="221" operator="containsText" text="N/A">
      <formula>NOT(ISERROR(SEARCH("N/A",G89)))</formula>
    </cfRule>
  </conditionalFormatting>
  <conditionalFormatting sqref="H89:I89">
    <cfRule type="containsText" dxfId="216" priority="220" operator="containsText" text="N/A">
      <formula>NOT(ISERROR(SEARCH("N/A",H89)))</formula>
    </cfRule>
  </conditionalFormatting>
  <conditionalFormatting sqref="J89:K89">
    <cfRule type="containsText" dxfId="215" priority="219" operator="containsText" text="N/A">
      <formula>NOT(ISERROR(SEARCH("N/A",J89)))</formula>
    </cfRule>
  </conditionalFormatting>
  <conditionalFormatting sqref="L102">
    <cfRule type="containsText" dxfId="214" priority="205" operator="containsText" text="N/A">
      <formula>NOT(ISERROR(SEARCH("N/A",L102)))</formula>
    </cfRule>
  </conditionalFormatting>
  <conditionalFormatting sqref="C107:C108 K107:L108 C109:L109 C100:L101">
    <cfRule type="containsText" dxfId="213" priority="217" operator="containsText" text="N/A">
      <formula>NOT(ISERROR(SEARCH("N/A",C100)))</formula>
    </cfRule>
  </conditionalFormatting>
  <conditionalFormatting sqref="C103:C106">
    <cfRule type="containsText" dxfId="212" priority="216" operator="containsText" text="N/A">
      <formula>NOT(ISERROR(SEARCH("N/A",C103)))</formula>
    </cfRule>
  </conditionalFormatting>
  <conditionalFormatting sqref="D103:J108">
    <cfRule type="containsText" dxfId="211" priority="215" operator="containsText" text="N/A">
      <formula>NOT(ISERROR(SEARCH("N/A",D103)))</formula>
    </cfRule>
  </conditionalFormatting>
  <conditionalFormatting sqref="K103:L106">
    <cfRule type="containsText" dxfId="210" priority="214" operator="containsText" text="N/A">
      <formula>NOT(ISERROR(SEARCH("N/A",K103)))</formula>
    </cfRule>
  </conditionalFormatting>
  <conditionalFormatting sqref="C102:L102">
    <cfRule type="containsText" dxfId="209" priority="213" operator="containsText" text="N/A">
      <formula>NOT(ISERROR(SEARCH("N/A",C102)))</formula>
    </cfRule>
  </conditionalFormatting>
  <conditionalFormatting sqref="C102">
    <cfRule type="containsText" dxfId="208" priority="212" operator="containsText" text="N/A">
      <formula>NOT(ISERROR(SEARCH("N/A",C102)))</formula>
    </cfRule>
  </conditionalFormatting>
  <conditionalFormatting sqref="D102">
    <cfRule type="containsText" dxfId="207" priority="211" operator="containsText" text="N/A">
      <formula>NOT(ISERROR(SEARCH("N/A",D102)))</formula>
    </cfRule>
  </conditionalFormatting>
  <conditionalFormatting sqref="E102">
    <cfRule type="containsText" dxfId="206" priority="210" operator="containsText" text="N/A">
      <formula>NOT(ISERROR(SEARCH("N/A",E102)))</formula>
    </cfRule>
  </conditionalFormatting>
  <conditionalFormatting sqref="F102">
    <cfRule type="containsText" dxfId="205" priority="209" operator="containsText" text="N/A">
      <formula>NOT(ISERROR(SEARCH("N/A",F102)))</formula>
    </cfRule>
  </conditionalFormatting>
  <conditionalFormatting sqref="G102">
    <cfRule type="containsText" dxfId="204" priority="208" operator="containsText" text="N/A">
      <formula>NOT(ISERROR(SEARCH("N/A",G102)))</formula>
    </cfRule>
  </conditionalFormatting>
  <conditionalFormatting sqref="H102:I102">
    <cfRule type="containsText" dxfId="203" priority="207" operator="containsText" text="N/A">
      <formula>NOT(ISERROR(SEARCH("N/A",H102)))</formula>
    </cfRule>
  </conditionalFormatting>
  <conditionalFormatting sqref="J102:K102">
    <cfRule type="containsText" dxfId="202" priority="206" operator="containsText" text="N/A">
      <formula>NOT(ISERROR(SEARCH("N/A",J102)))</formula>
    </cfRule>
  </conditionalFormatting>
  <conditionalFormatting sqref="L116">
    <cfRule type="containsText" dxfId="201" priority="192" operator="containsText" text="N/A">
      <formula>NOT(ISERROR(SEARCH("N/A",L116)))</formula>
    </cfRule>
  </conditionalFormatting>
  <conditionalFormatting sqref="C121:C122 K121:L122 C123:L123 C114:L115">
    <cfRule type="containsText" dxfId="200" priority="204" operator="containsText" text="N/A">
      <formula>NOT(ISERROR(SEARCH("N/A",C114)))</formula>
    </cfRule>
  </conditionalFormatting>
  <conditionalFormatting sqref="C117:C120">
    <cfRule type="containsText" dxfId="199" priority="203" operator="containsText" text="N/A">
      <formula>NOT(ISERROR(SEARCH("N/A",C117)))</formula>
    </cfRule>
  </conditionalFormatting>
  <conditionalFormatting sqref="D117:J122">
    <cfRule type="containsText" dxfId="198" priority="202" operator="containsText" text="N/A">
      <formula>NOT(ISERROR(SEARCH("N/A",D117)))</formula>
    </cfRule>
  </conditionalFormatting>
  <conditionalFormatting sqref="K117:L120">
    <cfRule type="containsText" dxfId="197" priority="201" operator="containsText" text="N/A">
      <formula>NOT(ISERROR(SEARCH("N/A",K117)))</formula>
    </cfRule>
  </conditionalFormatting>
  <conditionalFormatting sqref="C116:L116">
    <cfRule type="containsText" dxfId="196" priority="200" operator="containsText" text="N/A">
      <formula>NOT(ISERROR(SEARCH("N/A",C116)))</formula>
    </cfRule>
  </conditionalFormatting>
  <conditionalFormatting sqref="C116">
    <cfRule type="containsText" dxfId="195" priority="199" operator="containsText" text="N/A">
      <formula>NOT(ISERROR(SEARCH("N/A",C116)))</formula>
    </cfRule>
  </conditionalFormatting>
  <conditionalFormatting sqref="D116">
    <cfRule type="containsText" dxfId="194" priority="198" operator="containsText" text="N/A">
      <formula>NOT(ISERROR(SEARCH("N/A",D116)))</formula>
    </cfRule>
  </conditionalFormatting>
  <conditionalFormatting sqref="E116">
    <cfRule type="containsText" dxfId="193" priority="197" operator="containsText" text="N/A">
      <formula>NOT(ISERROR(SEARCH("N/A",E116)))</formula>
    </cfRule>
  </conditionalFormatting>
  <conditionalFormatting sqref="F116">
    <cfRule type="containsText" dxfId="192" priority="196" operator="containsText" text="N/A">
      <formula>NOT(ISERROR(SEARCH("N/A",F116)))</formula>
    </cfRule>
  </conditionalFormatting>
  <conditionalFormatting sqref="G116">
    <cfRule type="containsText" dxfId="191" priority="195" operator="containsText" text="N/A">
      <formula>NOT(ISERROR(SEARCH("N/A",G116)))</formula>
    </cfRule>
  </conditionalFormatting>
  <conditionalFormatting sqref="H116:I116">
    <cfRule type="containsText" dxfId="190" priority="194" operator="containsText" text="N/A">
      <formula>NOT(ISERROR(SEARCH("N/A",H116)))</formula>
    </cfRule>
  </conditionalFormatting>
  <conditionalFormatting sqref="J116:K116">
    <cfRule type="containsText" dxfId="189" priority="193" operator="containsText" text="N/A">
      <formula>NOT(ISERROR(SEARCH("N/A",J116)))</formula>
    </cfRule>
  </conditionalFormatting>
  <conditionalFormatting sqref="L130">
    <cfRule type="containsText" dxfId="188" priority="179" operator="containsText" text="N/A">
      <formula>NOT(ISERROR(SEARCH("N/A",L130)))</formula>
    </cfRule>
  </conditionalFormatting>
  <conditionalFormatting sqref="C135:C136 K135:L136 C128:L129">
    <cfRule type="containsText" dxfId="187" priority="191" operator="containsText" text="N/A">
      <formula>NOT(ISERROR(SEARCH("N/A",C128)))</formula>
    </cfRule>
  </conditionalFormatting>
  <conditionalFormatting sqref="C131:C134">
    <cfRule type="containsText" dxfId="186" priority="190" operator="containsText" text="N/A">
      <formula>NOT(ISERROR(SEARCH("N/A",C131)))</formula>
    </cfRule>
  </conditionalFormatting>
  <conditionalFormatting sqref="D131:J136">
    <cfRule type="containsText" dxfId="185" priority="189" operator="containsText" text="N/A">
      <formula>NOT(ISERROR(SEARCH("N/A",D131)))</formula>
    </cfRule>
  </conditionalFormatting>
  <conditionalFormatting sqref="K131:L134">
    <cfRule type="containsText" dxfId="184" priority="188" operator="containsText" text="N/A">
      <formula>NOT(ISERROR(SEARCH("N/A",K131)))</formula>
    </cfRule>
  </conditionalFormatting>
  <conditionalFormatting sqref="C130:L130">
    <cfRule type="containsText" dxfId="183" priority="187" operator="containsText" text="N/A">
      <formula>NOT(ISERROR(SEARCH("N/A",C130)))</formula>
    </cfRule>
  </conditionalFormatting>
  <conditionalFormatting sqref="C130">
    <cfRule type="containsText" dxfId="182" priority="186" operator="containsText" text="N/A">
      <formula>NOT(ISERROR(SEARCH("N/A",C130)))</formula>
    </cfRule>
  </conditionalFormatting>
  <conditionalFormatting sqref="D130">
    <cfRule type="containsText" dxfId="181" priority="185" operator="containsText" text="N/A">
      <formula>NOT(ISERROR(SEARCH("N/A",D130)))</formula>
    </cfRule>
  </conditionalFormatting>
  <conditionalFormatting sqref="E130">
    <cfRule type="containsText" dxfId="180" priority="184" operator="containsText" text="N/A">
      <formula>NOT(ISERROR(SEARCH("N/A",E130)))</formula>
    </cfRule>
  </conditionalFormatting>
  <conditionalFormatting sqref="F130">
    <cfRule type="containsText" dxfId="179" priority="183" operator="containsText" text="N/A">
      <formula>NOT(ISERROR(SEARCH("N/A",F130)))</formula>
    </cfRule>
  </conditionalFormatting>
  <conditionalFormatting sqref="G130">
    <cfRule type="containsText" dxfId="178" priority="182" operator="containsText" text="N/A">
      <formula>NOT(ISERROR(SEARCH("N/A",G130)))</formula>
    </cfRule>
  </conditionalFormatting>
  <conditionalFormatting sqref="H130:I130">
    <cfRule type="containsText" dxfId="177" priority="181" operator="containsText" text="N/A">
      <formula>NOT(ISERROR(SEARCH("N/A",H130)))</formula>
    </cfRule>
  </conditionalFormatting>
  <conditionalFormatting sqref="J130:K130">
    <cfRule type="containsText" dxfId="176" priority="180" operator="containsText" text="N/A">
      <formula>NOT(ISERROR(SEARCH("N/A",J130)))</formula>
    </cfRule>
  </conditionalFormatting>
  <conditionalFormatting sqref="C138:L138">
    <cfRule type="containsText" dxfId="175" priority="178" operator="containsText" text="N/A">
      <formula>NOT(ISERROR(SEARCH("N/A",C138)))</formula>
    </cfRule>
  </conditionalFormatting>
  <conditionalFormatting sqref="L144">
    <cfRule type="containsText" dxfId="174" priority="165" operator="containsText" text="N/A">
      <formula>NOT(ISERROR(SEARCH("N/A",L144)))</formula>
    </cfRule>
  </conditionalFormatting>
  <conditionalFormatting sqref="C149:C150 K149:L150 C142:L143">
    <cfRule type="containsText" dxfId="173" priority="177" operator="containsText" text="N/A">
      <formula>NOT(ISERROR(SEARCH("N/A",C142)))</formula>
    </cfRule>
  </conditionalFormatting>
  <conditionalFormatting sqref="C145:C148">
    <cfRule type="containsText" dxfId="172" priority="176" operator="containsText" text="N/A">
      <formula>NOT(ISERROR(SEARCH("N/A",C145)))</formula>
    </cfRule>
  </conditionalFormatting>
  <conditionalFormatting sqref="D145:J150">
    <cfRule type="containsText" dxfId="171" priority="175" operator="containsText" text="N/A">
      <formula>NOT(ISERROR(SEARCH("N/A",D145)))</formula>
    </cfRule>
  </conditionalFormatting>
  <conditionalFormatting sqref="K145:L148">
    <cfRule type="containsText" dxfId="170" priority="174" operator="containsText" text="N/A">
      <formula>NOT(ISERROR(SEARCH("N/A",K145)))</formula>
    </cfRule>
  </conditionalFormatting>
  <conditionalFormatting sqref="C144:L144">
    <cfRule type="containsText" dxfId="169" priority="173" operator="containsText" text="N/A">
      <formula>NOT(ISERROR(SEARCH("N/A",C144)))</formula>
    </cfRule>
  </conditionalFormatting>
  <conditionalFormatting sqref="C144">
    <cfRule type="containsText" dxfId="168" priority="172" operator="containsText" text="N/A">
      <formula>NOT(ISERROR(SEARCH("N/A",C144)))</formula>
    </cfRule>
  </conditionalFormatting>
  <conditionalFormatting sqref="D144">
    <cfRule type="containsText" dxfId="167" priority="171" operator="containsText" text="N/A">
      <formula>NOT(ISERROR(SEARCH("N/A",D144)))</formula>
    </cfRule>
  </conditionalFormatting>
  <conditionalFormatting sqref="E144">
    <cfRule type="containsText" dxfId="166" priority="170" operator="containsText" text="N/A">
      <formula>NOT(ISERROR(SEARCH("N/A",E144)))</formula>
    </cfRule>
  </conditionalFormatting>
  <conditionalFormatting sqref="F144">
    <cfRule type="containsText" dxfId="165" priority="169" operator="containsText" text="N/A">
      <formula>NOT(ISERROR(SEARCH("N/A",F144)))</formula>
    </cfRule>
  </conditionalFormatting>
  <conditionalFormatting sqref="G144">
    <cfRule type="containsText" dxfId="164" priority="168" operator="containsText" text="N/A">
      <formula>NOT(ISERROR(SEARCH("N/A",G144)))</formula>
    </cfRule>
  </conditionalFormatting>
  <conditionalFormatting sqref="H144:I144">
    <cfRule type="containsText" dxfId="163" priority="167" operator="containsText" text="N/A">
      <formula>NOT(ISERROR(SEARCH("N/A",H144)))</formula>
    </cfRule>
  </conditionalFormatting>
  <conditionalFormatting sqref="J144:K144">
    <cfRule type="containsText" dxfId="162" priority="166" operator="containsText" text="N/A">
      <formula>NOT(ISERROR(SEARCH("N/A",J144)))</formula>
    </cfRule>
  </conditionalFormatting>
  <conditionalFormatting sqref="C152:L152">
    <cfRule type="containsText" dxfId="161" priority="164" operator="containsText" text="N/A">
      <formula>NOT(ISERROR(SEARCH("N/A",C152)))</formula>
    </cfRule>
  </conditionalFormatting>
  <conditionalFormatting sqref="L158">
    <cfRule type="containsText" dxfId="160" priority="151" operator="containsText" text="N/A">
      <formula>NOT(ISERROR(SEARCH("N/A",L158)))</formula>
    </cfRule>
  </conditionalFormatting>
  <conditionalFormatting sqref="C163:C164 K163:L164 C156:L157">
    <cfRule type="containsText" dxfId="159" priority="163" operator="containsText" text="N/A">
      <formula>NOT(ISERROR(SEARCH("N/A",C156)))</formula>
    </cfRule>
  </conditionalFormatting>
  <conditionalFormatting sqref="C159:C162">
    <cfRule type="containsText" dxfId="158" priority="162" operator="containsText" text="N/A">
      <formula>NOT(ISERROR(SEARCH("N/A",C159)))</formula>
    </cfRule>
  </conditionalFormatting>
  <conditionalFormatting sqref="D159:J164">
    <cfRule type="containsText" dxfId="157" priority="161" operator="containsText" text="N/A">
      <formula>NOT(ISERROR(SEARCH("N/A",D159)))</formula>
    </cfRule>
  </conditionalFormatting>
  <conditionalFormatting sqref="K159:L162">
    <cfRule type="containsText" dxfId="156" priority="160" operator="containsText" text="N/A">
      <formula>NOT(ISERROR(SEARCH("N/A",K159)))</formula>
    </cfRule>
  </conditionalFormatting>
  <conditionalFormatting sqref="C158:L158">
    <cfRule type="containsText" dxfId="155" priority="159" operator="containsText" text="N/A">
      <formula>NOT(ISERROR(SEARCH("N/A",C158)))</formula>
    </cfRule>
  </conditionalFormatting>
  <conditionalFormatting sqref="C158">
    <cfRule type="containsText" dxfId="154" priority="158" operator="containsText" text="N/A">
      <formula>NOT(ISERROR(SEARCH("N/A",C158)))</formula>
    </cfRule>
  </conditionalFormatting>
  <conditionalFormatting sqref="D158">
    <cfRule type="containsText" dxfId="153" priority="157" operator="containsText" text="N/A">
      <formula>NOT(ISERROR(SEARCH("N/A",D158)))</formula>
    </cfRule>
  </conditionalFormatting>
  <conditionalFormatting sqref="E158">
    <cfRule type="containsText" dxfId="152" priority="156" operator="containsText" text="N/A">
      <formula>NOT(ISERROR(SEARCH("N/A",E158)))</formula>
    </cfRule>
  </conditionalFormatting>
  <conditionalFormatting sqref="F158">
    <cfRule type="containsText" dxfId="151" priority="155" operator="containsText" text="N/A">
      <formula>NOT(ISERROR(SEARCH("N/A",F158)))</formula>
    </cfRule>
  </conditionalFormatting>
  <conditionalFormatting sqref="G158">
    <cfRule type="containsText" dxfId="150" priority="154" operator="containsText" text="N/A">
      <formula>NOT(ISERROR(SEARCH("N/A",G158)))</formula>
    </cfRule>
  </conditionalFormatting>
  <conditionalFormatting sqref="H158:I158">
    <cfRule type="containsText" dxfId="149" priority="153" operator="containsText" text="N/A">
      <formula>NOT(ISERROR(SEARCH("N/A",H158)))</formula>
    </cfRule>
  </conditionalFormatting>
  <conditionalFormatting sqref="J158:K158">
    <cfRule type="containsText" dxfId="148" priority="152" operator="containsText" text="N/A">
      <formula>NOT(ISERROR(SEARCH("N/A",J158)))</formula>
    </cfRule>
  </conditionalFormatting>
  <conditionalFormatting sqref="C166:L166">
    <cfRule type="containsText" dxfId="147" priority="150" operator="containsText" text="N/A">
      <formula>NOT(ISERROR(SEARCH("N/A",C166)))</formula>
    </cfRule>
  </conditionalFormatting>
  <conditionalFormatting sqref="L172">
    <cfRule type="containsText" dxfId="146" priority="137" operator="containsText" text="N/A">
      <formula>NOT(ISERROR(SEARCH("N/A",L172)))</formula>
    </cfRule>
  </conditionalFormatting>
  <conditionalFormatting sqref="C177:C178 K177:L178 C170:L171">
    <cfRule type="containsText" dxfId="145" priority="149" operator="containsText" text="N/A">
      <formula>NOT(ISERROR(SEARCH("N/A",C170)))</formula>
    </cfRule>
  </conditionalFormatting>
  <conditionalFormatting sqref="C173:C176">
    <cfRule type="containsText" dxfId="144" priority="148" operator="containsText" text="N/A">
      <formula>NOT(ISERROR(SEARCH("N/A",C173)))</formula>
    </cfRule>
  </conditionalFormatting>
  <conditionalFormatting sqref="D173:J178">
    <cfRule type="containsText" dxfId="143" priority="147" operator="containsText" text="N/A">
      <formula>NOT(ISERROR(SEARCH("N/A",D173)))</formula>
    </cfRule>
  </conditionalFormatting>
  <conditionalFormatting sqref="K173:L176">
    <cfRule type="containsText" dxfId="142" priority="146" operator="containsText" text="N/A">
      <formula>NOT(ISERROR(SEARCH("N/A",K173)))</formula>
    </cfRule>
  </conditionalFormatting>
  <conditionalFormatting sqref="C172:L172">
    <cfRule type="containsText" dxfId="141" priority="145" operator="containsText" text="N/A">
      <formula>NOT(ISERROR(SEARCH("N/A",C172)))</formula>
    </cfRule>
  </conditionalFormatting>
  <conditionalFormatting sqref="C172">
    <cfRule type="containsText" dxfId="140" priority="144" operator="containsText" text="N/A">
      <formula>NOT(ISERROR(SEARCH("N/A",C172)))</formula>
    </cfRule>
  </conditionalFormatting>
  <conditionalFormatting sqref="D172">
    <cfRule type="containsText" dxfId="139" priority="143" operator="containsText" text="N/A">
      <formula>NOT(ISERROR(SEARCH("N/A",D172)))</formula>
    </cfRule>
  </conditionalFormatting>
  <conditionalFormatting sqref="E172">
    <cfRule type="containsText" dxfId="138" priority="142" operator="containsText" text="N/A">
      <formula>NOT(ISERROR(SEARCH("N/A",E172)))</formula>
    </cfRule>
  </conditionalFormatting>
  <conditionalFormatting sqref="F172">
    <cfRule type="containsText" dxfId="137" priority="141" operator="containsText" text="N/A">
      <formula>NOT(ISERROR(SEARCH("N/A",F172)))</formula>
    </cfRule>
  </conditionalFormatting>
  <conditionalFormatting sqref="G172">
    <cfRule type="containsText" dxfId="136" priority="140" operator="containsText" text="N/A">
      <formula>NOT(ISERROR(SEARCH("N/A",G172)))</formula>
    </cfRule>
  </conditionalFormatting>
  <conditionalFormatting sqref="H172:I172">
    <cfRule type="containsText" dxfId="135" priority="139" operator="containsText" text="N/A">
      <formula>NOT(ISERROR(SEARCH("N/A",H172)))</formula>
    </cfRule>
  </conditionalFormatting>
  <conditionalFormatting sqref="J172:K172">
    <cfRule type="containsText" dxfId="134" priority="138" operator="containsText" text="N/A">
      <formula>NOT(ISERROR(SEARCH("N/A",J172)))</formula>
    </cfRule>
  </conditionalFormatting>
  <conditionalFormatting sqref="C180:L180">
    <cfRule type="containsText" dxfId="133" priority="136" operator="containsText" text="N/A">
      <formula>NOT(ISERROR(SEARCH("N/A",C180)))</formula>
    </cfRule>
  </conditionalFormatting>
  <conditionalFormatting sqref="L186">
    <cfRule type="containsText" dxfId="132" priority="126" operator="containsText" text="N/A">
      <formula>NOT(ISERROR(SEARCH("N/A",L186)))</formula>
    </cfRule>
  </conditionalFormatting>
  <conditionalFormatting sqref="C184:L185">
    <cfRule type="containsText" dxfId="131" priority="135" operator="containsText" text="N/A">
      <formula>NOT(ISERROR(SEARCH("N/A",C184)))</formula>
    </cfRule>
  </conditionalFormatting>
  <conditionalFormatting sqref="C186:L186">
    <cfRule type="containsText" dxfId="130" priority="134" operator="containsText" text="N/A">
      <formula>NOT(ISERROR(SEARCH("N/A",C186)))</formula>
    </cfRule>
  </conditionalFormatting>
  <conditionalFormatting sqref="C186">
    <cfRule type="containsText" dxfId="129" priority="133" operator="containsText" text="N/A">
      <formula>NOT(ISERROR(SEARCH("N/A",C186)))</formula>
    </cfRule>
  </conditionalFormatting>
  <conditionalFormatting sqref="D186">
    <cfRule type="containsText" dxfId="128" priority="132" operator="containsText" text="N/A">
      <formula>NOT(ISERROR(SEARCH("N/A",D186)))</formula>
    </cfRule>
  </conditionalFormatting>
  <conditionalFormatting sqref="E186">
    <cfRule type="containsText" dxfId="127" priority="131" operator="containsText" text="N/A">
      <formula>NOT(ISERROR(SEARCH("N/A",E186)))</formula>
    </cfRule>
  </conditionalFormatting>
  <conditionalFormatting sqref="F186">
    <cfRule type="containsText" dxfId="126" priority="130" operator="containsText" text="N/A">
      <formula>NOT(ISERROR(SEARCH("N/A",F186)))</formula>
    </cfRule>
  </conditionalFormatting>
  <conditionalFormatting sqref="G186">
    <cfRule type="containsText" dxfId="125" priority="129" operator="containsText" text="N/A">
      <formula>NOT(ISERROR(SEARCH("N/A",G186)))</formula>
    </cfRule>
  </conditionalFormatting>
  <conditionalFormatting sqref="H186:I186">
    <cfRule type="containsText" dxfId="124" priority="128" operator="containsText" text="N/A">
      <formula>NOT(ISERROR(SEARCH("N/A",H186)))</formula>
    </cfRule>
  </conditionalFormatting>
  <conditionalFormatting sqref="J186:K186">
    <cfRule type="containsText" dxfId="123" priority="127" operator="containsText" text="N/A">
      <formula>NOT(ISERROR(SEARCH("N/A",J186)))</formula>
    </cfRule>
  </conditionalFormatting>
  <conditionalFormatting sqref="C137:L137">
    <cfRule type="containsText" dxfId="122" priority="125" operator="containsText" text="N/A">
      <formula>NOT(ISERROR(SEARCH("N/A",C137)))</formula>
    </cfRule>
  </conditionalFormatting>
  <conditionalFormatting sqref="C151:L151">
    <cfRule type="containsText" dxfId="121" priority="124" operator="containsText" text="N/A">
      <formula>NOT(ISERROR(SEARCH("N/A",C151)))</formula>
    </cfRule>
  </conditionalFormatting>
  <conditionalFormatting sqref="C165:L165">
    <cfRule type="containsText" dxfId="120" priority="123" operator="containsText" text="N/A">
      <formula>NOT(ISERROR(SEARCH("N/A",C165)))</formula>
    </cfRule>
  </conditionalFormatting>
  <conditionalFormatting sqref="C179:L179">
    <cfRule type="containsText" dxfId="119" priority="122" operator="containsText" text="N/A">
      <formula>NOT(ISERROR(SEARCH("N/A",C179)))</formula>
    </cfRule>
  </conditionalFormatting>
  <conditionalFormatting sqref="C202:L209">
    <cfRule type="containsText" dxfId="118" priority="121" operator="containsText" text="N/A">
      <formula>NOT(ISERROR(SEARCH("N/A",C202)))</formula>
    </cfRule>
  </conditionalFormatting>
  <conditionalFormatting sqref="F202:L207">
    <cfRule type="containsText" dxfId="117" priority="120" operator="containsText" text="N/A">
      <formula>NOT(ISERROR(SEARCH("N/A",F202)))</formula>
    </cfRule>
  </conditionalFormatting>
  <conditionalFormatting sqref="C208">
    <cfRule type="containsText" dxfId="116" priority="119" operator="containsText" text="N/A">
      <formula>NOT(ISERROR(SEARCH("N/A",C208)))</formula>
    </cfRule>
  </conditionalFormatting>
  <conditionalFormatting sqref="D208:L208">
    <cfRule type="containsText" dxfId="115" priority="118" operator="containsText" text="N/A">
      <formula>NOT(ISERROR(SEARCH("N/A",D208)))</formula>
    </cfRule>
  </conditionalFormatting>
  <conditionalFormatting sqref="L201">
    <cfRule type="containsText" dxfId="114" priority="108" operator="containsText" text="N/A">
      <formula>NOT(ISERROR(SEARCH("N/A",L201)))</formula>
    </cfRule>
  </conditionalFormatting>
  <conditionalFormatting sqref="C199:L200">
    <cfRule type="containsText" dxfId="113" priority="117" operator="containsText" text="N/A">
      <formula>NOT(ISERROR(SEARCH("N/A",C199)))</formula>
    </cfRule>
  </conditionalFormatting>
  <conditionalFormatting sqref="C201:L201">
    <cfRule type="containsText" dxfId="112" priority="116" operator="containsText" text="N/A">
      <formula>NOT(ISERROR(SEARCH("N/A",C201)))</formula>
    </cfRule>
  </conditionalFormatting>
  <conditionalFormatting sqref="C201">
    <cfRule type="containsText" dxfId="111" priority="115" operator="containsText" text="N/A">
      <formula>NOT(ISERROR(SEARCH("N/A",C201)))</formula>
    </cfRule>
  </conditionalFormatting>
  <conditionalFormatting sqref="D201">
    <cfRule type="containsText" dxfId="110" priority="114" operator="containsText" text="N/A">
      <formula>NOT(ISERROR(SEARCH("N/A",D201)))</formula>
    </cfRule>
  </conditionalFormatting>
  <conditionalFormatting sqref="E201">
    <cfRule type="containsText" dxfId="109" priority="113" operator="containsText" text="N/A">
      <formula>NOT(ISERROR(SEARCH("N/A",E201)))</formula>
    </cfRule>
  </conditionalFormatting>
  <conditionalFormatting sqref="F201">
    <cfRule type="containsText" dxfId="108" priority="112" operator="containsText" text="N/A">
      <formula>NOT(ISERROR(SEARCH("N/A",F201)))</formula>
    </cfRule>
  </conditionalFormatting>
  <conditionalFormatting sqref="G201">
    <cfRule type="containsText" dxfId="107" priority="111" operator="containsText" text="N/A">
      <formula>NOT(ISERROR(SEARCH("N/A",G201)))</formula>
    </cfRule>
  </conditionalFormatting>
  <conditionalFormatting sqref="H201:I201">
    <cfRule type="containsText" dxfId="106" priority="110" operator="containsText" text="N/A">
      <formula>NOT(ISERROR(SEARCH("N/A",H201)))</formula>
    </cfRule>
  </conditionalFormatting>
  <conditionalFormatting sqref="J201:K201">
    <cfRule type="containsText" dxfId="105" priority="109" operator="containsText" text="N/A">
      <formula>NOT(ISERROR(SEARCH("N/A",J201)))</formula>
    </cfRule>
  </conditionalFormatting>
  <conditionalFormatting sqref="C216:L223">
    <cfRule type="containsText" dxfId="104" priority="107" operator="containsText" text="N/A">
      <formula>NOT(ISERROR(SEARCH("N/A",C216)))</formula>
    </cfRule>
  </conditionalFormatting>
  <conditionalFormatting sqref="F216:L221">
    <cfRule type="containsText" dxfId="103" priority="106" operator="containsText" text="N/A">
      <formula>NOT(ISERROR(SEARCH("N/A",F216)))</formula>
    </cfRule>
  </conditionalFormatting>
  <conditionalFormatting sqref="C222">
    <cfRule type="containsText" dxfId="102" priority="105" operator="containsText" text="N/A">
      <formula>NOT(ISERROR(SEARCH("N/A",C222)))</formula>
    </cfRule>
  </conditionalFormatting>
  <conditionalFormatting sqref="D222:L222">
    <cfRule type="containsText" dxfId="101" priority="104" operator="containsText" text="N/A">
      <formula>NOT(ISERROR(SEARCH("N/A",D222)))</formula>
    </cfRule>
  </conditionalFormatting>
  <conditionalFormatting sqref="L215">
    <cfRule type="containsText" dxfId="100" priority="94" operator="containsText" text="N/A">
      <formula>NOT(ISERROR(SEARCH("N/A",L215)))</formula>
    </cfRule>
  </conditionalFormatting>
  <conditionalFormatting sqref="C213:L214">
    <cfRule type="containsText" dxfId="99" priority="103" operator="containsText" text="N/A">
      <formula>NOT(ISERROR(SEARCH("N/A",C213)))</formula>
    </cfRule>
  </conditionalFormatting>
  <conditionalFormatting sqref="C215:L215">
    <cfRule type="containsText" dxfId="98" priority="102" operator="containsText" text="N/A">
      <formula>NOT(ISERROR(SEARCH("N/A",C215)))</formula>
    </cfRule>
  </conditionalFormatting>
  <conditionalFormatting sqref="C215">
    <cfRule type="containsText" dxfId="97" priority="101" operator="containsText" text="N/A">
      <formula>NOT(ISERROR(SEARCH("N/A",C215)))</formula>
    </cfRule>
  </conditionalFormatting>
  <conditionalFormatting sqref="D215">
    <cfRule type="containsText" dxfId="96" priority="100" operator="containsText" text="N/A">
      <formula>NOT(ISERROR(SEARCH("N/A",D215)))</formula>
    </cfRule>
  </conditionalFormatting>
  <conditionalFormatting sqref="E215">
    <cfRule type="containsText" dxfId="95" priority="99" operator="containsText" text="N/A">
      <formula>NOT(ISERROR(SEARCH("N/A",E215)))</formula>
    </cfRule>
  </conditionalFormatting>
  <conditionalFormatting sqref="F215">
    <cfRule type="containsText" dxfId="94" priority="98" operator="containsText" text="N/A">
      <formula>NOT(ISERROR(SEARCH("N/A",F215)))</formula>
    </cfRule>
  </conditionalFormatting>
  <conditionalFormatting sqref="G215">
    <cfRule type="containsText" dxfId="93" priority="97" operator="containsText" text="N/A">
      <formula>NOT(ISERROR(SEARCH("N/A",G215)))</formula>
    </cfRule>
  </conditionalFormatting>
  <conditionalFormatting sqref="H215:I215">
    <cfRule type="containsText" dxfId="92" priority="96" operator="containsText" text="N/A">
      <formula>NOT(ISERROR(SEARCH("N/A",H215)))</formula>
    </cfRule>
  </conditionalFormatting>
  <conditionalFormatting sqref="J215:K215">
    <cfRule type="containsText" dxfId="91" priority="95" operator="containsText" text="N/A">
      <formula>NOT(ISERROR(SEARCH("N/A",J215)))</formula>
    </cfRule>
  </conditionalFormatting>
  <conditionalFormatting sqref="C230:L237">
    <cfRule type="containsText" dxfId="90" priority="93" operator="containsText" text="N/A">
      <formula>NOT(ISERROR(SEARCH("N/A",C230)))</formula>
    </cfRule>
  </conditionalFormatting>
  <conditionalFormatting sqref="F230:L235">
    <cfRule type="containsText" dxfId="89" priority="92" operator="containsText" text="N/A">
      <formula>NOT(ISERROR(SEARCH("N/A",F230)))</formula>
    </cfRule>
  </conditionalFormatting>
  <conditionalFormatting sqref="C236">
    <cfRule type="containsText" dxfId="88" priority="91" operator="containsText" text="N/A">
      <formula>NOT(ISERROR(SEARCH("N/A",C236)))</formula>
    </cfRule>
  </conditionalFormatting>
  <conditionalFormatting sqref="D236:L236">
    <cfRule type="containsText" dxfId="87" priority="90" operator="containsText" text="N/A">
      <formula>NOT(ISERROR(SEARCH("N/A",D236)))</formula>
    </cfRule>
  </conditionalFormatting>
  <conditionalFormatting sqref="L229">
    <cfRule type="containsText" dxfId="86" priority="80" operator="containsText" text="N/A">
      <formula>NOT(ISERROR(SEARCH("N/A",L229)))</formula>
    </cfRule>
  </conditionalFormatting>
  <conditionalFormatting sqref="C227:L228">
    <cfRule type="containsText" dxfId="85" priority="89" operator="containsText" text="N/A">
      <formula>NOT(ISERROR(SEARCH("N/A",C227)))</formula>
    </cfRule>
  </conditionalFormatting>
  <conditionalFormatting sqref="C229:L229">
    <cfRule type="containsText" dxfId="84" priority="88" operator="containsText" text="N/A">
      <formula>NOT(ISERROR(SEARCH("N/A",C229)))</formula>
    </cfRule>
  </conditionalFormatting>
  <conditionalFormatting sqref="C229">
    <cfRule type="containsText" dxfId="83" priority="87" operator="containsText" text="N/A">
      <formula>NOT(ISERROR(SEARCH("N/A",C229)))</formula>
    </cfRule>
  </conditionalFormatting>
  <conditionalFormatting sqref="D229">
    <cfRule type="containsText" dxfId="82" priority="86" operator="containsText" text="N/A">
      <formula>NOT(ISERROR(SEARCH("N/A",D229)))</formula>
    </cfRule>
  </conditionalFormatting>
  <conditionalFormatting sqref="E229">
    <cfRule type="containsText" dxfId="81" priority="85" operator="containsText" text="N/A">
      <formula>NOT(ISERROR(SEARCH("N/A",E229)))</formula>
    </cfRule>
  </conditionalFormatting>
  <conditionalFormatting sqref="F229">
    <cfRule type="containsText" dxfId="80" priority="84" operator="containsText" text="N/A">
      <formula>NOT(ISERROR(SEARCH("N/A",F229)))</formula>
    </cfRule>
  </conditionalFormatting>
  <conditionalFormatting sqref="G229">
    <cfRule type="containsText" dxfId="79" priority="83" operator="containsText" text="N/A">
      <formula>NOT(ISERROR(SEARCH("N/A",G229)))</formula>
    </cfRule>
  </conditionalFormatting>
  <conditionalFormatting sqref="H229:I229">
    <cfRule type="containsText" dxfId="78" priority="82" operator="containsText" text="N/A">
      <formula>NOT(ISERROR(SEARCH("N/A",H229)))</formula>
    </cfRule>
  </conditionalFormatting>
  <conditionalFormatting sqref="J229:K229">
    <cfRule type="containsText" dxfId="77" priority="81" operator="containsText" text="N/A">
      <formula>NOT(ISERROR(SEARCH("N/A",J229)))</formula>
    </cfRule>
  </conditionalFormatting>
  <conditionalFormatting sqref="C257:L263">
    <cfRule type="containsText" dxfId="76" priority="79" operator="containsText" text="N/A">
      <formula>NOT(ISERROR(SEARCH("N/A",C257)))</formula>
    </cfRule>
  </conditionalFormatting>
  <conditionalFormatting sqref="F257:L262">
    <cfRule type="containsText" dxfId="75" priority="78" operator="containsText" text="N/A">
      <formula>NOT(ISERROR(SEARCH("N/A",F257)))</formula>
    </cfRule>
  </conditionalFormatting>
  <conditionalFormatting sqref="C263">
    <cfRule type="containsText" dxfId="74" priority="77" operator="containsText" text="N/A">
      <formula>NOT(ISERROR(SEARCH("N/A",C263)))</formula>
    </cfRule>
  </conditionalFormatting>
  <conditionalFormatting sqref="D263:L263">
    <cfRule type="containsText" dxfId="73" priority="76" operator="containsText" text="N/A">
      <formula>NOT(ISERROR(SEARCH("N/A",D263)))</formula>
    </cfRule>
  </conditionalFormatting>
  <conditionalFormatting sqref="L256">
    <cfRule type="containsText" dxfId="72" priority="66" operator="containsText" text="N/A">
      <formula>NOT(ISERROR(SEARCH("N/A",L256)))</formula>
    </cfRule>
  </conditionalFormatting>
  <conditionalFormatting sqref="C254:L255">
    <cfRule type="containsText" dxfId="71" priority="75" operator="containsText" text="N/A">
      <formula>NOT(ISERROR(SEARCH("N/A",C254)))</formula>
    </cfRule>
  </conditionalFormatting>
  <conditionalFormatting sqref="C256:L256">
    <cfRule type="containsText" dxfId="70" priority="74" operator="containsText" text="N/A">
      <formula>NOT(ISERROR(SEARCH("N/A",C256)))</formula>
    </cfRule>
  </conditionalFormatting>
  <conditionalFormatting sqref="C256">
    <cfRule type="containsText" dxfId="69" priority="73" operator="containsText" text="N/A">
      <formula>NOT(ISERROR(SEARCH("N/A",C256)))</formula>
    </cfRule>
  </conditionalFormatting>
  <conditionalFormatting sqref="D256">
    <cfRule type="containsText" dxfId="68" priority="72" operator="containsText" text="N/A">
      <formula>NOT(ISERROR(SEARCH("N/A",D256)))</formula>
    </cfRule>
  </conditionalFormatting>
  <conditionalFormatting sqref="E256">
    <cfRule type="containsText" dxfId="67" priority="71" operator="containsText" text="N/A">
      <formula>NOT(ISERROR(SEARCH("N/A",E256)))</formula>
    </cfRule>
  </conditionalFormatting>
  <conditionalFormatting sqref="F256">
    <cfRule type="containsText" dxfId="66" priority="70" operator="containsText" text="N/A">
      <formula>NOT(ISERROR(SEARCH("N/A",F256)))</formula>
    </cfRule>
  </conditionalFormatting>
  <conditionalFormatting sqref="G256">
    <cfRule type="containsText" dxfId="65" priority="69" operator="containsText" text="N/A">
      <formula>NOT(ISERROR(SEARCH("N/A",G256)))</formula>
    </cfRule>
  </conditionalFormatting>
  <conditionalFormatting sqref="H256:I256">
    <cfRule type="containsText" dxfId="64" priority="68" operator="containsText" text="N/A">
      <formula>NOT(ISERROR(SEARCH("N/A",H256)))</formula>
    </cfRule>
  </conditionalFormatting>
  <conditionalFormatting sqref="J256:K256">
    <cfRule type="containsText" dxfId="63" priority="67" operator="containsText" text="N/A">
      <formula>NOT(ISERROR(SEARCH("N/A",J256)))</formula>
    </cfRule>
  </conditionalFormatting>
  <conditionalFormatting sqref="C270:L276">
    <cfRule type="containsText" dxfId="62" priority="65" operator="containsText" text="N/A">
      <formula>NOT(ISERROR(SEARCH("N/A",C270)))</formula>
    </cfRule>
  </conditionalFormatting>
  <conditionalFormatting sqref="F270:L275">
    <cfRule type="containsText" dxfId="61" priority="64" operator="containsText" text="N/A">
      <formula>NOT(ISERROR(SEARCH("N/A",F270)))</formula>
    </cfRule>
  </conditionalFormatting>
  <conditionalFormatting sqref="C276">
    <cfRule type="containsText" dxfId="60" priority="63" operator="containsText" text="N/A">
      <formula>NOT(ISERROR(SEARCH("N/A",C276)))</formula>
    </cfRule>
  </conditionalFormatting>
  <conditionalFormatting sqref="D276:L276">
    <cfRule type="containsText" dxfId="59" priority="62" operator="containsText" text="N/A">
      <formula>NOT(ISERROR(SEARCH("N/A",D276)))</formula>
    </cfRule>
  </conditionalFormatting>
  <conditionalFormatting sqref="L269">
    <cfRule type="containsText" dxfId="58" priority="52" operator="containsText" text="N/A">
      <formula>NOT(ISERROR(SEARCH("N/A",L269)))</formula>
    </cfRule>
  </conditionalFormatting>
  <conditionalFormatting sqref="C267:L268">
    <cfRule type="containsText" dxfId="57" priority="61" operator="containsText" text="N/A">
      <formula>NOT(ISERROR(SEARCH("N/A",C267)))</formula>
    </cfRule>
  </conditionalFormatting>
  <conditionalFormatting sqref="C269:L269">
    <cfRule type="containsText" dxfId="56" priority="60" operator="containsText" text="N/A">
      <formula>NOT(ISERROR(SEARCH("N/A",C269)))</formula>
    </cfRule>
  </conditionalFormatting>
  <conditionalFormatting sqref="C269">
    <cfRule type="containsText" dxfId="55" priority="59" operator="containsText" text="N/A">
      <formula>NOT(ISERROR(SEARCH("N/A",C269)))</formula>
    </cfRule>
  </conditionalFormatting>
  <conditionalFormatting sqref="D269">
    <cfRule type="containsText" dxfId="54" priority="58" operator="containsText" text="N/A">
      <formula>NOT(ISERROR(SEARCH("N/A",D269)))</formula>
    </cfRule>
  </conditionalFormatting>
  <conditionalFormatting sqref="E269">
    <cfRule type="containsText" dxfId="53" priority="57" operator="containsText" text="N/A">
      <formula>NOT(ISERROR(SEARCH("N/A",E269)))</formula>
    </cfRule>
  </conditionalFormatting>
  <conditionalFormatting sqref="F269">
    <cfRule type="containsText" dxfId="52" priority="56" operator="containsText" text="N/A">
      <formula>NOT(ISERROR(SEARCH("N/A",F269)))</formula>
    </cfRule>
  </conditionalFormatting>
  <conditionalFormatting sqref="G269">
    <cfRule type="containsText" dxfId="51" priority="55" operator="containsText" text="N/A">
      <formula>NOT(ISERROR(SEARCH("N/A",G269)))</formula>
    </cfRule>
  </conditionalFormatting>
  <conditionalFormatting sqref="H269:I269">
    <cfRule type="containsText" dxfId="50" priority="54" operator="containsText" text="N/A">
      <formula>NOT(ISERROR(SEARCH("N/A",H269)))</formula>
    </cfRule>
  </conditionalFormatting>
  <conditionalFormatting sqref="J269:K269">
    <cfRule type="containsText" dxfId="49" priority="53" operator="containsText" text="N/A">
      <formula>NOT(ISERROR(SEARCH("N/A",J269)))</formula>
    </cfRule>
  </conditionalFormatting>
  <conditionalFormatting sqref="C243:L249">
    <cfRule type="containsText" dxfId="48" priority="50" operator="containsText" text="N/A">
      <formula>NOT(ISERROR(SEARCH("N/A",C243)))</formula>
    </cfRule>
  </conditionalFormatting>
  <conditionalFormatting sqref="F243:L248">
    <cfRule type="containsText" dxfId="47" priority="49" operator="containsText" text="N/A">
      <formula>NOT(ISERROR(SEARCH("N/A",F243)))</formula>
    </cfRule>
  </conditionalFormatting>
  <conditionalFormatting sqref="C249">
    <cfRule type="containsText" dxfId="46" priority="48" operator="containsText" text="N/A">
      <formula>NOT(ISERROR(SEARCH("N/A",C249)))</formula>
    </cfRule>
  </conditionalFormatting>
  <conditionalFormatting sqref="D249:L249">
    <cfRule type="containsText" dxfId="45" priority="47" operator="containsText" text="N/A">
      <formula>NOT(ISERROR(SEARCH("N/A",D249)))</formula>
    </cfRule>
  </conditionalFormatting>
  <conditionalFormatting sqref="L242">
    <cfRule type="containsText" dxfId="44" priority="37" operator="containsText" text="N/A">
      <formula>NOT(ISERROR(SEARCH("N/A",L242)))</formula>
    </cfRule>
  </conditionalFormatting>
  <conditionalFormatting sqref="C240:L241">
    <cfRule type="containsText" dxfId="43" priority="46" operator="containsText" text="N/A">
      <formula>NOT(ISERROR(SEARCH("N/A",C240)))</formula>
    </cfRule>
  </conditionalFormatting>
  <conditionalFormatting sqref="C242:L242">
    <cfRule type="containsText" dxfId="42" priority="45" operator="containsText" text="N/A">
      <formula>NOT(ISERROR(SEARCH("N/A",C242)))</formula>
    </cfRule>
  </conditionalFormatting>
  <conditionalFormatting sqref="C242">
    <cfRule type="containsText" dxfId="41" priority="44" operator="containsText" text="N/A">
      <formula>NOT(ISERROR(SEARCH("N/A",C242)))</formula>
    </cfRule>
  </conditionalFormatting>
  <conditionalFormatting sqref="D242">
    <cfRule type="containsText" dxfId="40" priority="43" operator="containsText" text="N/A">
      <formula>NOT(ISERROR(SEARCH("N/A",D242)))</formula>
    </cfRule>
  </conditionalFormatting>
  <conditionalFormatting sqref="E242">
    <cfRule type="containsText" dxfId="39" priority="42" operator="containsText" text="N/A">
      <formula>NOT(ISERROR(SEARCH("N/A",E242)))</formula>
    </cfRule>
  </conditionalFormatting>
  <conditionalFormatting sqref="F242">
    <cfRule type="containsText" dxfId="38" priority="41" operator="containsText" text="N/A">
      <formula>NOT(ISERROR(SEARCH("N/A",F242)))</formula>
    </cfRule>
  </conditionalFormatting>
  <conditionalFormatting sqref="G242">
    <cfRule type="containsText" dxfId="37" priority="40" operator="containsText" text="N/A">
      <formula>NOT(ISERROR(SEARCH("N/A",G242)))</formula>
    </cfRule>
  </conditionalFormatting>
  <conditionalFormatting sqref="H242:I242">
    <cfRule type="containsText" dxfId="36" priority="39" operator="containsText" text="N/A">
      <formula>NOT(ISERROR(SEARCH("N/A",H242)))</formula>
    </cfRule>
  </conditionalFormatting>
  <conditionalFormatting sqref="J242:K242">
    <cfRule type="containsText" dxfId="35" priority="38" operator="containsText" text="N/A">
      <formula>NOT(ISERROR(SEARCH("N/A",J242)))</formula>
    </cfRule>
  </conditionalFormatting>
  <conditionalFormatting sqref="C304:L304">
    <cfRule type="containsText" dxfId="34" priority="36" operator="containsText" text="N/A">
      <formula>NOT(ISERROR(SEARCH("N/A",C304)))</formula>
    </cfRule>
  </conditionalFormatting>
  <conditionalFormatting sqref="C297:L303">
    <cfRule type="containsText" dxfId="33" priority="35" operator="containsText" text="N/A">
      <formula>NOT(ISERROR(SEARCH("N/A",C297)))</formula>
    </cfRule>
  </conditionalFormatting>
  <conditionalFormatting sqref="F297:L302">
    <cfRule type="containsText" dxfId="32" priority="34" operator="containsText" text="N/A">
      <formula>NOT(ISERROR(SEARCH("N/A",F297)))</formula>
    </cfRule>
  </conditionalFormatting>
  <conditionalFormatting sqref="C303">
    <cfRule type="containsText" dxfId="31" priority="33" operator="containsText" text="N/A">
      <formula>NOT(ISERROR(SEARCH("N/A",C303)))</formula>
    </cfRule>
  </conditionalFormatting>
  <conditionalFormatting sqref="D303:L303">
    <cfRule type="containsText" dxfId="30" priority="32" operator="containsText" text="N/A">
      <formula>NOT(ISERROR(SEARCH("N/A",D303)))</formula>
    </cfRule>
  </conditionalFormatting>
  <conditionalFormatting sqref="L296">
    <cfRule type="containsText" dxfId="29" priority="22" operator="containsText" text="N/A">
      <formula>NOT(ISERROR(SEARCH("N/A",L296)))</formula>
    </cfRule>
  </conditionalFormatting>
  <conditionalFormatting sqref="C294:L295">
    <cfRule type="containsText" dxfId="28" priority="31" operator="containsText" text="N/A">
      <formula>NOT(ISERROR(SEARCH("N/A",C294)))</formula>
    </cfRule>
  </conditionalFormatting>
  <conditionalFormatting sqref="C296:L296">
    <cfRule type="containsText" dxfId="27" priority="30" operator="containsText" text="N/A">
      <formula>NOT(ISERROR(SEARCH("N/A",C296)))</formula>
    </cfRule>
  </conditionalFormatting>
  <conditionalFormatting sqref="C296">
    <cfRule type="containsText" dxfId="26" priority="29" operator="containsText" text="N/A">
      <formula>NOT(ISERROR(SEARCH("N/A",C296)))</formula>
    </cfRule>
  </conditionalFormatting>
  <conditionalFormatting sqref="D296">
    <cfRule type="containsText" dxfId="25" priority="28" operator="containsText" text="N/A">
      <formula>NOT(ISERROR(SEARCH("N/A",D296)))</formula>
    </cfRule>
  </conditionalFormatting>
  <conditionalFormatting sqref="E296">
    <cfRule type="containsText" dxfId="24" priority="27" operator="containsText" text="N/A">
      <formula>NOT(ISERROR(SEARCH("N/A",E296)))</formula>
    </cfRule>
  </conditionalFormatting>
  <conditionalFormatting sqref="F296">
    <cfRule type="containsText" dxfId="23" priority="26" operator="containsText" text="N/A">
      <formula>NOT(ISERROR(SEARCH("N/A",F296)))</formula>
    </cfRule>
  </conditionalFormatting>
  <conditionalFormatting sqref="G296">
    <cfRule type="containsText" dxfId="22" priority="25" operator="containsText" text="N/A">
      <formula>NOT(ISERROR(SEARCH("N/A",G296)))</formula>
    </cfRule>
  </conditionalFormatting>
  <conditionalFormatting sqref="H296:I296">
    <cfRule type="containsText" dxfId="21" priority="24" operator="containsText" text="N/A">
      <formula>NOT(ISERROR(SEARCH("N/A",H296)))</formula>
    </cfRule>
  </conditionalFormatting>
  <conditionalFormatting sqref="J296:K296">
    <cfRule type="containsText" dxfId="20" priority="23" operator="containsText" text="N/A">
      <formula>NOT(ISERROR(SEARCH("N/A",J296)))</formula>
    </cfRule>
  </conditionalFormatting>
  <conditionalFormatting sqref="C284:L290">
    <cfRule type="containsText" dxfId="19" priority="20" operator="containsText" text="N/A">
      <formula>NOT(ISERROR(SEARCH("N/A",C284)))</formula>
    </cfRule>
  </conditionalFormatting>
  <conditionalFormatting sqref="F284:L289">
    <cfRule type="containsText" dxfId="18" priority="19" operator="containsText" text="N/A">
      <formula>NOT(ISERROR(SEARCH("N/A",F284)))</formula>
    </cfRule>
  </conditionalFormatting>
  <conditionalFormatting sqref="C290">
    <cfRule type="containsText" dxfId="17" priority="18" operator="containsText" text="N/A">
      <formula>NOT(ISERROR(SEARCH("N/A",C290)))</formula>
    </cfRule>
  </conditionalFormatting>
  <conditionalFormatting sqref="D290:L290">
    <cfRule type="containsText" dxfId="16" priority="17" operator="containsText" text="N/A">
      <formula>NOT(ISERROR(SEARCH("N/A",D290)))</formula>
    </cfRule>
  </conditionalFormatting>
  <conditionalFormatting sqref="L283">
    <cfRule type="containsText" dxfId="15" priority="7" operator="containsText" text="N/A">
      <formula>NOT(ISERROR(SEARCH("N/A",L283)))</formula>
    </cfRule>
  </conditionalFormatting>
  <conditionalFormatting sqref="C281:L282">
    <cfRule type="containsText" dxfId="14" priority="16" operator="containsText" text="N/A">
      <formula>NOT(ISERROR(SEARCH("N/A",C281)))</formula>
    </cfRule>
  </conditionalFormatting>
  <conditionalFormatting sqref="C283:L283">
    <cfRule type="containsText" dxfId="13" priority="15" operator="containsText" text="N/A">
      <formula>NOT(ISERROR(SEARCH("N/A",C283)))</formula>
    </cfRule>
  </conditionalFormatting>
  <conditionalFormatting sqref="C283">
    <cfRule type="containsText" dxfId="12" priority="14" operator="containsText" text="N/A">
      <formula>NOT(ISERROR(SEARCH("N/A",C283)))</formula>
    </cfRule>
  </conditionalFormatting>
  <conditionalFormatting sqref="D283">
    <cfRule type="containsText" dxfId="11" priority="13" operator="containsText" text="N/A">
      <formula>NOT(ISERROR(SEARCH("N/A",D283)))</formula>
    </cfRule>
  </conditionalFormatting>
  <conditionalFormatting sqref="E283">
    <cfRule type="containsText" dxfId="10" priority="12" operator="containsText" text="N/A">
      <formula>NOT(ISERROR(SEARCH("N/A",E283)))</formula>
    </cfRule>
  </conditionalFormatting>
  <conditionalFormatting sqref="F283">
    <cfRule type="containsText" dxfId="9" priority="11" operator="containsText" text="N/A">
      <formula>NOT(ISERROR(SEARCH("N/A",F283)))</formula>
    </cfRule>
  </conditionalFormatting>
  <conditionalFormatting sqref="G283">
    <cfRule type="containsText" dxfId="8" priority="10" operator="containsText" text="N/A">
      <formula>NOT(ISERROR(SEARCH("N/A",G283)))</formula>
    </cfRule>
  </conditionalFormatting>
  <conditionalFormatting sqref="H283:I283">
    <cfRule type="containsText" dxfId="7" priority="9" operator="containsText" text="N/A">
      <formula>NOT(ISERROR(SEARCH("N/A",H283)))</formula>
    </cfRule>
  </conditionalFormatting>
  <conditionalFormatting sqref="J283:K283">
    <cfRule type="containsText" dxfId="6" priority="8" operator="containsText" text="N/A">
      <formula>NOT(ISERROR(SEARCH("N/A",J283)))</formula>
    </cfRule>
  </conditionalFormatting>
  <conditionalFormatting sqref="E24:E25">
    <cfRule type="containsText" dxfId="5" priority="6" operator="containsText" text="N/A">
      <formula>NOT(ISERROR(SEARCH("N/A",E24)))</formula>
    </cfRule>
  </conditionalFormatting>
  <conditionalFormatting sqref="E20:E23">
    <cfRule type="containsText" dxfId="4" priority="5" operator="containsText" text="N/A">
      <formula>NOT(ISERROR(SEARCH("N/A",E20)))</formula>
    </cfRule>
  </conditionalFormatting>
  <conditionalFormatting sqref="E19">
    <cfRule type="containsText" dxfId="3" priority="4" operator="containsText" text="N/A">
      <formula>NOT(ISERROR(SEARCH("N/A",E19)))</formula>
    </cfRule>
  </conditionalFormatting>
  <conditionalFormatting sqref="C24:C25">
    <cfRule type="containsText" dxfId="2" priority="3" operator="containsText" text="N/A">
      <formula>NOT(ISERROR(SEARCH("N/A",C24)))</formula>
    </cfRule>
  </conditionalFormatting>
  <conditionalFormatting sqref="C20:C23">
    <cfRule type="containsText" dxfId="1" priority="2" operator="containsText" text="N/A">
      <formula>NOT(ISERROR(SEARCH("N/A",C20)))</formula>
    </cfRule>
  </conditionalFormatting>
  <conditionalFormatting sqref="F23">
    <cfRule type="containsText" dxfId="0" priority="1" operator="containsText" text="N/A">
      <formula>NOT(ISERROR(SEARCH("N/A",F23)))</formula>
    </cfRule>
  </conditionalFormatting>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Q44"/>
  <sheetViews>
    <sheetView topLeftCell="A13" workbookViewId="0">
      <pane xSplit="5" ySplit="5" topLeftCell="F36" activePane="bottomRight" state="frozen"/>
      <selection activeCell="A13" sqref="A13"/>
      <selection pane="topRight" activeCell="F13" sqref="F13"/>
      <selection pane="bottomLeft" activeCell="A18" sqref="A18"/>
      <selection pane="bottomRight" activeCell="B18" sqref="B18:B38"/>
    </sheetView>
  </sheetViews>
  <sheetFormatPr baseColWidth="10" defaultRowHeight="15" x14ac:dyDescent="0.25"/>
  <cols>
    <col min="2" max="2" width="27" customWidth="1"/>
    <col min="6" max="17" width="8.42578125" customWidth="1"/>
  </cols>
  <sheetData>
    <row r="1" spans="2:17" s="191" customFormat="1" ht="12.75" x14ac:dyDescent="0.2">
      <c r="G1" s="192"/>
      <c r="H1" s="192"/>
      <c r="I1" s="192"/>
      <c r="J1" s="192"/>
    </row>
    <row r="2" spans="2:17" s="148" customFormat="1" ht="12.75" x14ac:dyDescent="0.2">
      <c r="F2" s="178"/>
    </row>
    <row r="3" spans="2:17" s="218" customFormat="1" ht="18" customHeight="1" x14ac:dyDescent="0.25">
      <c r="B3" s="226"/>
      <c r="C3" s="442" t="s">
        <v>0</v>
      </c>
      <c r="D3" s="442"/>
      <c r="E3" s="442"/>
      <c r="F3" s="442"/>
      <c r="G3" s="442"/>
      <c r="H3" s="442"/>
      <c r="I3" s="442"/>
      <c r="J3" s="442"/>
      <c r="K3" s="442"/>
      <c r="L3" s="442"/>
    </row>
    <row r="4" spans="2:17" s="218" customFormat="1" ht="18" customHeight="1" x14ac:dyDescent="0.25">
      <c r="B4" s="226"/>
      <c r="C4" s="442" t="s">
        <v>675</v>
      </c>
      <c r="D4" s="442"/>
      <c r="E4" s="442"/>
      <c r="F4" s="442"/>
      <c r="G4" s="442"/>
      <c r="H4" s="442"/>
      <c r="I4" s="442"/>
      <c r="J4" s="442"/>
      <c r="K4" s="442"/>
      <c r="L4" s="442"/>
    </row>
    <row r="5" spans="2:17" s="218" customFormat="1" ht="18" customHeight="1" x14ac:dyDescent="0.25">
      <c r="B5" s="226"/>
      <c r="C5" s="442" t="s">
        <v>749</v>
      </c>
      <c r="D5" s="442"/>
      <c r="E5" s="442"/>
      <c r="F5" s="442"/>
      <c r="G5" s="442"/>
      <c r="H5" s="442"/>
      <c r="I5" s="442"/>
      <c r="J5" s="442"/>
      <c r="K5" s="442"/>
      <c r="L5" s="442"/>
    </row>
    <row r="6" spans="2:17" s="148" customFormat="1" ht="12.75" customHeight="1" x14ac:dyDescent="0.2">
      <c r="D6" s="178"/>
      <c r="H6" s="149"/>
    </row>
    <row r="7" spans="2:17" s="224" customFormat="1" ht="41.25" customHeight="1" x14ac:dyDescent="0.25">
      <c r="B7" s="225" t="s">
        <v>676</v>
      </c>
      <c r="C7" s="457" t="s">
        <v>751</v>
      </c>
      <c r="D7" s="457"/>
      <c r="E7" s="457"/>
      <c r="F7" s="457"/>
      <c r="G7" s="457"/>
      <c r="H7" s="457"/>
      <c r="I7" s="457"/>
      <c r="J7" s="457"/>
      <c r="K7" s="457"/>
      <c r="L7" s="457"/>
    </row>
    <row r="8" spans="2:17" s="224" customFormat="1" ht="26.25" customHeight="1" x14ac:dyDescent="0.25">
      <c r="B8" s="225" t="s">
        <v>677</v>
      </c>
      <c r="C8" s="457" t="s">
        <v>750</v>
      </c>
      <c r="D8" s="457"/>
      <c r="E8" s="457"/>
      <c r="F8" s="457"/>
      <c r="G8" s="457"/>
      <c r="H8" s="457"/>
      <c r="I8" s="457"/>
      <c r="J8" s="457"/>
      <c r="K8" s="457"/>
      <c r="L8" s="457"/>
    </row>
    <row r="9" spans="2:17" s="224" customFormat="1" ht="33.75" customHeight="1" x14ac:dyDescent="0.25">
      <c r="B9" s="225" t="s">
        <v>752</v>
      </c>
      <c r="C9" s="457" t="s">
        <v>767</v>
      </c>
      <c r="D9" s="457"/>
      <c r="E9" s="457"/>
      <c r="F9" s="457"/>
      <c r="G9" s="457"/>
      <c r="H9" s="457"/>
      <c r="I9" s="457"/>
      <c r="J9" s="457"/>
      <c r="K9" s="457"/>
      <c r="L9" s="457"/>
    </row>
    <row r="11" spans="2:17" x14ac:dyDescent="0.25">
      <c r="B11" s="469" t="s">
        <v>775</v>
      </c>
      <c r="C11" s="469"/>
      <c r="D11" s="469"/>
      <c r="E11" s="469"/>
      <c r="F11" s="469"/>
      <c r="G11" s="469"/>
      <c r="H11" s="469"/>
      <c r="I11" s="469"/>
      <c r="J11" s="469"/>
      <c r="K11" s="469"/>
      <c r="L11" s="469"/>
    </row>
    <row r="12" spans="2:17" x14ac:dyDescent="0.25">
      <c r="B12" s="469"/>
      <c r="C12" s="469"/>
      <c r="D12" s="469"/>
      <c r="E12" s="469"/>
      <c r="F12" s="469"/>
      <c r="G12" s="469"/>
      <c r="H12" s="469"/>
      <c r="I12" s="469"/>
      <c r="J12" s="469"/>
      <c r="K12" s="469"/>
      <c r="L12" s="469"/>
    </row>
    <row r="15" spans="2:17" x14ac:dyDescent="0.25">
      <c r="B15" s="471" t="s">
        <v>719</v>
      </c>
      <c r="C15" s="470" t="s">
        <v>768</v>
      </c>
      <c r="D15" s="470"/>
      <c r="E15" s="470"/>
      <c r="F15" s="473" t="s">
        <v>821</v>
      </c>
      <c r="G15" s="473"/>
      <c r="H15" s="473"/>
      <c r="I15" s="473"/>
      <c r="J15" s="473"/>
      <c r="K15" s="473"/>
      <c r="L15" s="473"/>
      <c r="M15" s="473"/>
      <c r="N15" s="473"/>
      <c r="O15" s="473"/>
      <c r="P15" s="473"/>
      <c r="Q15" s="473"/>
    </row>
    <row r="16" spans="2:17" ht="45" customHeight="1" x14ac:dyDescent="0.25">
      <c r="B16" s="471"/>
      <c r="C16" s="470"/>
      <c r="D16" s="470"/>
      <c r="E16" s="470"/>
      <c r="F16" s="472" t="s">
        <v>811</v>
      </c>
      <c r="G16" s="472"/>
      <c r="H16" s="472"/>
      <c r="I16" s="472"/>
      <c r="J16" s="474" t="s">
        <v>812</v>
      </c>
      <c r="K16" s="474"/>
      <c r="L16" s="474"/>
      <c r="M16" s="474"/>
      <c r="N16" s="475" t="s">
        <v>813</v>
      </c>
      <c r="O16" s="475"/>
      <c r="P16" s="475"/>
      <c r="Q16" s="475"/>
    </row>
    <row r="17" spans="2:17" ht="87.75" customHeight="1" x14ac:dyDescent="0.25">
      <c r="B17" s="471"/>
      <c r="C17" s="470"/>
      <c r="D17" s="470"/>
      <c r="E17" s="470"/>
      <c r="F17" s="236" t="s">
        <v>814</v>
      </c>
      <c r="G17" s="236" t="s">
        <v>815</v>
      </c>
      <c r="H17" s="236" t="s">
        <v>816</v>
      </c>
      <c r="I17" s="236" t="s">
        <v>817</v>
      </c>
      <c r="J17" s="237" t="s">
        <v>814</v>
      </c>
      <c r="K17" s="237" t="s">
        <v>815</v>
      </c>
      <c r="L17" s="237" t="s">
        <v>816</v>
      </c>
      <c r="M17" s="237" t="s">
        <v>817</v>
      </c>
      <c r="N17" s="238" t="s">
        <v>814</v>
      </c>
      <c r="O17" s="238" t="s">
        <v>815</v>
      </c>
      <c r="P17" s="238" t="s">
        <v>816</v>
      </c>
      <c r="Q17" s="238" t="s">
        <v>817</v>
      </c>
    </row>
    <row r="18" spans="2:17" x14ac:dyDescent="0.25">
      <c r="B18" s="232" t="s">
        <v>769</v>
      </c>
      <c r="C18" s="460" t="s">
        <v>772</v>
      </c>
      <c r="D18" s="461"/>
      <c r="E18" s="462"/>
      <c r="F18" s="232">
        <v>0</v>
      </c>
      <c r="G18" s="232">
        <v>0</v>
      </c>
      <c r="H18" s="232">
        <v>1</v>
      </c>
      <c r="I18" s="232">
        <v>0</v>
      </c>
      <c r="J18" s="232">
        <v>1</v>
      </c>
      <c r="K18" s="232">
        <v>2</v>
      </c>
      <c r="L18" s="232">
        <v>0</v>
      </c>
      <c r="M18" s="232">
        <v>0</v>
      </c>
      <c r="N18" s="232">
        <v>4</v>
      </c>
      <c r="O18" s="232">
        <v>9</v>
      </c>
      <c r="P18" s="232">
        <v>5</v>
      </c>
      <c r="Q18" s="232">
        <v>1</v>
      </c>
    </row>
    <row r="19" spans="2:17" x14ac:dyDescent="0.25">
      <c r="B19" s="232" t="s">
        <v>704</v>
      </c>
      <c r="C19" s="460" t="s">
        <v>773</v>
      </c>
      <c r="D19" s="461"/>
      <c r="E19" s="462"/>
      <c r="F19" s="232">
        <v>0</v>
      </c>
      <c r="G19" s="232">
        <v>0</v>
      </c>
      <c r="H19" s="232">
        <v>1</v>
      </c>
      <c r="I19" s="232">
        <v>0</v>
      </c>
      <c r="J19" s="232">
        <v>1</v>
      </c>
      <c r="K19" s="232">
        <v>2</v>
      </c>
      <c r="L19" s="232">
        <v>0</v>
      </c>
      <c r="M19" s="232">
        <v>0</v>
      </c>
      <c r="N19" s="232">
        <v>4</v>
      </c>
      <c r="O19" s="232">
        <v>9</v>
      </c>
      <c r="P19" s="232">
        <v>5</v>
      </c>
      <c r="Q19" s="232">
        <v>1</v>
      </c>
    </row>
    <row r="20" spans="2:17" x14ac:dyDescent="0.25">
      <c r="B20" s="232" t="s">
        <v>703</v>
      </c>
      <c r="C20" s="460" t="s">
        <v>774</v>
      </c>
      <c r="D20" s="461"/>
      <c r="E20" s="462"/>
      <c r="F20" s="232">
        <v>0</v>
      </c>
      <c r="G20" s="232">
        <v>0</v>
      </c>
      <c r="H20" s="232">
        <v>1</v>
      </c>
      <c r="I20" s="232">
        <v>0</v>
      </c>
      <c r="J20" s="232">
        <v>1</v>
      </c>
      <c r="K20" s="232">
        <v>2</v>
      </c>
      <c r="L20" s="232">
        <v>0</v>
      </c>
      <c r="M20" s="232">
        <v>0</v>
      </c>
      <c r="N20" s="232">
        <v>4</v>
      </c>
      <c r="O20" s="232">
        <v>9</v>
      </c>
      <c r="P20" s="232">
        <v>5</v>
      </c>
      <c r="Q20" s="232">
        <v>1</v>
      </c>
    </row>
    <row r="21" spans="2:17" x14ac:dyDescent="0.25">
      <c r="B21" s="232" t="s">
        <v>702</v>
      </c>
      <c r="C21" s="460" t="s">
        <v>776</v>
      </c>
      <c r="D21" s="461"/>
      <c r="E21" s="462"/>
      <c r="F21" s="232">
        <v>0</v>
      </c>
      <c r="G21" s="232">
        <v>0</v>
      </c>
      <c r="H21" s="232">
        <v>1</v>
      </c>
      <c r="I21" s="232">
        <v>0</v>
      </c>
      <c r="J21" s="232">
        <v>1</v>
      </c>
      <c r="K21" s="232">
        <v>2</v>
      </c>
      <c r="L21" s="232">
        <v>0</v>
      </c>
      <c r="M21" s="232">
        <v>0</v>
      </c>
      <c r="N21" s="232">
        <v>4</v>
      </c>
      <c r="O21" s="232">
        <v>9</v>
      </c>
      <c r="P21" s="232">
        <v>5</v>
      </c>
      <c r="Q21" s="232">
        <v>1</v>
      </c>
    </row>
    <row r="22" spans="2:17" x14ac:dyDescent="0.25">
      <c r="B22" s="232" t="s">
        <v>701</v>
      </c>
      <c r="C22" s="460" t="s">
        <v>777</v>
      </c>
      <c r="D22" s="461"/>
      <c r="E22" s="462"/>
      <c r="F22" s="232">
        <v>0</v>
      </c>
      <c r="G22" s="232">
        <v>0</v>
      </c>
      <c r="H22" s="232">
        <v>1</v>
      </c>
      <c r="I22" s="232">
        <v>0</v>
      </c>
      <c r="J22" s="232">
        <v>1</v>
      </c>
      <c r="K22" s="232">
        <v>2</v>
      </c>
      <c r="L22" s="232">
        <v>0</v>
      </c>
      <c r="M22" s="232">
        <v>0</v>
      </c>
      <c r="N22" s="232">
        <v>4</v>
      </c>
      <c r="O22" s="232">
        <v>9</v>
      </c>
      <c r="P22" s="232">
        <v>5</v>
      </c>
      <c r="Q22" s="232">
        <v>1</v>
      </c>
    </row>
    <row r="23" spans="2:17" x14ac:dyDescent="0.25">
      <c r="B23" s="232" t="s">
        <v>700</v>
      </c>
      <c r="C23" s="460" t="s">
        <v>778</v>
      </c>
      <c r="D23" s="461"/>
      <c r="E23" s="462"/>
      <c r="F23" s="232">
        <v>0</v>
      </c>
      <c r="G23" s="232">
        <v>0</v>
      </c>
      <c r="H23" s="232">
        <v>1</v>
      </c>
      <c r="I23" s="232">
        <v>0</v>
      </c>
      <c r="J23" s="232">
        <v>1</v>
      </c>
      <c r="K23" s="232">
        <v>2</v>
      </c>
      <c r="L23" s="232">
        <v>0</v>
      </c>
      <c r="M23" s="232">
        <v>0</v>
      </c>
      <c r="N23" s="232">
        <v>4</v>
      </c>
      <c r="O23" s="232">
        <v>9</v>
      </c>
      <c r="P23" s="232">
        <v>5</v>
      </c>
      <c r="Q23" s="232">
        <v>1</v>
      </c>
    </row>
    <row r="24" spans="2:17" x14ac:dyDescent="0.25">
      <c r="B24" s="232" t="s">
        <v>699</v>
      </c>
      <c r="C24" s="460" t="s">
        <v>779</v>
      </c>
      <c r="D24" s="461"/>
      <c r="E24" s="462"/>
      <c r="F24" s="232">
        <v>0</v>
      </c>
      <c r="G24" s="232">
        <v>0</v>
      </c>
      <c r="H24" s="232">
        <v>1</v>
      </c>
      <c r="I24" s="232">
        <v>0</v>
      </c>
      <c r="J24" s="232">
        <v>1</v>
      </c>
      <c r="K24" s="232">
        <v>2</v>
      </c>
      <c r="L24" s="232">
        <v>0</v>
      </c>
      <c r="M24" s="232">
        <v>0</v>
      </c>
      <c r="N24" s="232">
        <v>4</v>
      </c>
      <c r="O24" s="232">
        <v>9</v>
      </c>
      <c r="P24" s="232">
        <v>5</v>
      </c>
      <c r="Q24" s="232">
        <v>1</v>
      </c>
    </row>
    <row r="25" spans="2:17" x14ac:dyDescent="0.25">
      <c r="B25" s="232" t="s">
        <v>698</v>
      </c>
      <c r="C25" s="460" t="s">
        <v>781</v>
      </c>
      <c r="D25" s="461"/>
      <c r="E25" s="462"/>
      <c r="F25" s="232">
        <v>0</v>
      </c>
      <c r="G25" s="232">
        <v>0</v>
      </c>
      <c r="H25" s="232">
        <v>1</v>
      </c>
      <c r="I25" s="232">
        <v>0</v>
      </c>
      <c r="J25" s="232">
        <v>1</v>
      </c>
      <c r="K25" s="232">
        <v>2</v>
      </c>
      <c r="L25" s="232">
        <v>0</v>
      </c>
      <c r="M25" s="232">
        <v>0</v>
      </c>
      <c r="N25" s="232">
        <v>4</v>
      </c>
      <c r="O25" s="232">
        <v>9</v>
      </c>
      <c r="P25" s="232">
        <v>5</v>
      </c>
      <c r="Q25" s="232">
        <v>1</v>
      </c>
    </row>
    <row r="26" spans="2:17" x14ac:dyDescent="0.25">
      <c r="B26" s="232" t="s">
        <v>697</v>
      </c>
      <c r="C26" s="460" t="s">
        <v>780</v>
      </c>
      <c r="D26" s="461"/>
      <c r="E26" s="462"/>
      <c r="F26" s="232">
        <v>0</v>
      </c>
      <c r="G26" s="232">
        <v>0</v>
      </c>
      <c r="H26" s="232">
        <v>1</v>
      </c>
      <c r="I26" s="232">
        <v>0</v>
      </c>
      <c r="J26" s="232">
        <v>1</v>
      </c>
      <c r="K26" s="232">
        <v>2</v>
      </c>
      <c r="L26" s="232">
        <v>0</v>
      </c>
      <c r="M26" s="232">
        <v>0</v>
      </c>
      <c r="N26" s="232">
        <v>4</v>
      </c>
      <c r="O26" s="232">
        <v>9</v>
      </c>
      <c r="P26" s="232">
        <v>5</v>
      </c>
      <c r="Q26" s="232">
        <v>1</v>
      </c>
    </row>
    <row r="27" spans="2:17" x14ac:dyDescent="0.25">
      <c r="B27" s="232" t="s">
        <v>757</v>
      </c>
      <c r="C27" s="460" t="s">
        <v>782</v>
      </c>
      <c r="D27" s="461"/>
      <c r="E27" s="462"/>
      <c r="F27" s="232">
        <v>0</v>
      </c>
      <c r="G27" s="232">
        <v>0</v>
      </c>
      <c r="H27" s="232">
        <v>1</v>
      </c>
      <c r="I27" s="232">
        <v>0</v>
      </c>
      <c r="J27" s="232">
        <v>1</v>
      </c>
      <c r="K27" s="232">
        <v>2</v>
      </c>
      <c r="L27" s="232">
        <v>0</v>
      </c>
      <c r="M27" s="232">
        <v>0</v>
      </c>
      <c r="N27" s="232">
        <v>4</v>
      </c>
      <c r="O27" s="232">
        <v>9</v>
      </c>
      <c r="P27" s="232">
        <v>5</v>
      </c>
      <c r="Q27" s="232">
        <v>1</v>
      </c>
    </row>
    <row r="28" spans="2:17" x14ac:dyDescent="0.25">
      <c r="B28" s="232" t="s">
        <v>758</v>
      </c>
      <c r="C28" s="460" t="s">
        <v>783</v>
      </c>
      <c r="D28" s="461"/>
      <c r="E28" s="462"/>
      <c r="F28" s="232">
        <v>0</v>
      </c>
      <c r="G28" s="232">
        <v>0</v>
      </c>
      <c r="H28" s="232">
        <v>1</v>
      </c>
      <c r="I28" s="232">
        <v>0</v>
      </c>
      <c r="J28" s="232">
        <v>1</v>
      </c>
      <c r="K28" s="232">
        <v>2</v>
      </c>
      <c r="L28" s="232">
        <v>0</v>
      </c>
      <c r="M28" s="232">
        <v>0</v>
      </c>
      <c r="N28" s="232">
        <v>4</v>
      </c>
      <c r="O28" s="232">
        <v>9</v>
      </c>
      <c r="P28" s="232">
        <v>5</v>
      </c>
      <c r="Q28" s="232">
        <v>1</v>
      </c>
    </row>
    <row r="29" spans="2:17" x14ac:dyDescent="0.25">
      <c r="B29" s="232" t="s">
        <v>696</v>
      </c>
      <c r="C29" s="460" t="s">
        <v>784</v>
      </c>
      <c r="D29" s="461"/>
      <c r="E29" s="462"/>
      <c r="F29" s="232">
        <v>0</v>
      </c>
      <c r="G29" s="232">
        <v>0</v>
      </c>
      <c r="H29" s="232">
        <v>1</v>
      </c>
      <c r="I29" s="232">
        <v>0</v>
      </c>
      <c r="J29" s="232">
        <v>1</v>
      </c>
      <c r="K29" s="232">
        <v>2</v>
      </c>
      <c r="L29" s="232">
        <v>0</v>
      </c>
      <c r="M29" s="232">
        <v>0</v>
      </c>
      <c r="N29" s="232">
        <v>4</v>
      </c>
      <c r="O29" s="232">
        <v>9</v>
      </c>
      <c r="P29" s="232">
        <v>5</v>
      </c>
      <c r="Q29" s="232">
        <v>1</v>
      </c>
    </row>
    <row r="30" spans="2:17" x14ac:dyDescent="0.25">
      <c r="B30" s="232" t="s">
        <v>770</v>
      </c>
      <c r="C30" s="460" t="s">
        <v>785</v>
      </c>
      <c r="D30" s="461"/>
      <c r="E30" s="462"/>
      <c r="F30" s="232">
        <v>0</v>
      </c>
      <c r="G30" s="232">
        <v>0</v>
      </c>
      <c r="H30" s="232">
        <v>1</v>
      </c>
      <c r="I30" s="232">
        <v>0</v>
      </c>
      <c r="J30" s="232">
        <v>1</v>
      </c>
      <c r="K30" s="232">
        <v>2</v>
      </c>
      <c r="L30" s="232">
        <v>0</v>
      </c>
      <c r="M30" s="232">
        <v>0</v>
      </c>
      <c r="N30" s="232">
        <v>4</v>
      </c>
      <c r="O30" s="232">
        <v>9</v>
      </c>
      <c r="P30" s="232">
        <v>5</v>
      </c>
      <c r="Q30" s="232">
        <v>1</v>
      </c>
    </row>
    <row r="31" spans="2:17" x14ac:dyDescent="0.25">
      <c r="B31" s="232" t="s">
        <v>694</v>
      </c>
      <c r="C31" s="460" t="s">
        <v>786</v>
      </c>
      <c r="D31" s="461"/>
      <c r="E31" s="462"/>
      <c r="F31" s="232">
        <v>0</v>
      </c>
      <c r="G31" s="232">
        <v>0</v>
      </c>
      <c r="H31" s="232">
        <v>1</v>
      </c>
      <c r="I31" s="232">
        <v>0</v>
      </c>
      <c r="J31" s="232">
        <v>1</v>
      </c>
      <c r="K31" s="232">
        <v>2</v>
      </c>
      <c r="L31" s="232">
        <v>0</v>
      </c>
      <c r="M31" s="232">
        <v>0</v>
      </c>
      <c r="N31" s="232">
        <v>4</v>
      </c>
      <c r="O31" s="232">
        <v>9</v>
      </c>
      <c r="P31" s="232">
        <v>5</v>
      </c>
      <c r="Q31" s="232">
        <v>1</v>
      </c>
    </row>
    <row r="32" spans="2:17" x14ac:dyDescent="0.25">
      <c r="B32" s="232" t="s">
        <v>771</v>
      </c>
      <c r="C32" s="460" t="s">
        <v>787</v>
      </c>
      <c r="D32" s="461"/>
      <c r="E32" s="462"/>
      <c r="F32" s="232">
        <v>0</v>
      </c>
      <c r="G32" s="232">
        <v>0</v>
      </c>
      <c r="H32" s="232">
        <v>1</v>
      </c>
      <c r="I32" s="232">
        <v>0</v>
      </c>
      <c r="J32" s="232">
        <v>1</v>
      </c>
      <c r="K32" s="232">
        <v>2</v>
      </c>
      <c r="L32" s="232">
        <v>0</v>
      </c>
      <c r="M32" s="232">
        <v>0</v>
      </c>
      <c r="N32" s="232">
        <v>4</v>
      </c>
      <c r="O32" s="232">
        <v>9</v>
      </c>
      <c r="P32" s="232">
        <v>5</v>
      </c>
      <c r="Q32" s="232">
        <v>1</v>
      </c>
    </row>
    <row r="33" spans="2:17" x14ac:dyDescent="0.25">
      <c r="B33" s="232" t="s">
        <v>692</v>
      </c>
      <c r="C33" s="460" t="s">
        <v>788</v>
      </c>
      <c r="D33" s="461"/>
      <c r="E33" s="462"/>
      <c r="F33" s="232">
        <v>0</v>
      </c>
      <c r="G33" s="232">
        <v>0</v>
      </c>
      <c r="H33" s="232">
        <v>1</v>
      </c>
      <c r="I33" s="232">
        <v>0</v>
      </c>
      <c r="J33" s="232">
        <v>1</v>
      </c>
      <c r="K33" s="232">
        <v>2</v>
      </c>
      <c r="L33" s="232">
        <v>0</v>
      </c>
      <c r="M33" s="232">
        <v>0</v>
      </c>
      <c r="N33" s="232">
        <v>4</v>
      </c>
      <c r="O33" s="232">
        <v>9</v>
      </c>
      <c r="P33" s="232">
        <v>5</v>
      </c>
      <c r="Q33" s="232">
        <v>1</v>
      </c>
    </row>
    <row r="34" spans="2:17" x14ac:dyDescent="0.25">
      <c r="B34" s="232" t="s">
        <v>691</v>
      </c>
      <c r="C34" s="460" t="s">
        <v>789</v>
      </c>
      <c r="D34" s="461"/>
      <c r="E34" s="462"/>
      <c r="F34" s="232">
        <v>0</v>
      </c>
      <c r="G34" s="232">
        <v>0</v>
      </c>
      <c r="H34" s="232">
        <v>1</v>
      </c>
      <c r="I34" s="232">
        <v>0</v>
      </c>
      <c r="J34" s="232">
        <v>1</v>
      </c>
      <c r="K34" s="232">
        <v>2</v>
      </c>
      <c r="L34" s="232">
        <v>0</v>
      </c>
      <c r="M34" s="232">
        <v>0</v>
      </c>
      <c r="N34" s="232">
        <v>4</v>
      </c>
      <c r="O34" s="232">
        <v>9</v>
      </c>
      <c r="P34" s="232">
        <v>5</v>
      </c>
      <c r="Q34" s="232">
        <v>1</v>
      </c>
    </row>
    <row r="35" spans="2:17" x14ac:dyDescent="0.25">
      <c r="B35" s="232" t="s">
        <v>690</v>
      </c>
      <c r="C35" s="460" t="s">
        <v>790</v>
      </c>
      <c r="D35" s="461"/>
      <c r="E35" s="462"/>
      <c r="F35" s="232">
        <v>0</v>
      </c>
      <c r="G35" s="232">
        <v>0</v>
      </c>
      <c r="H35" s="232">
        <v>1</v>
      </c>
      <c r="I35" s="232">
        <v>0</v>
      </c>
      <c r="J35" s="232">
        <v>1</v>
      </c>
      <c r="K35" s="232">
        <v>2</v>
      </c>
      <c r="L35" s="232">
        <v>0</v>
      </c>
      <c r="M35" s="232">
        <v>0</v>
      </c>
      <c r="N35" s="232">
        <v>4</v>
      </c>
      <c r="O35" s="232">
        <v>9</v>
      </c>
      <c r="P35" s="232">
        <v>5</v>
      </c>
      <c r="Q35" s="232">
        <v>1</v>
      </c>
    </row>
    <row r="36" spans="2:17" x14ac:dyDescent="0.25">
      <c r="B36" s="232" t="s">
        <v>689</v>
      </c>
      <c r="C36" s="460" t="s">
        <v>791</v>
      </c>
      <c r="D36" s="461"/>
      <c r="E36" s="462"/>
      <c r="F36" s="232">
        <v>0</v>
      </c>
      <c r="G36" s="232">
        <v>0</v>
      </c>
      <c r="H36" s="232">
        <v>1</v>
      </c>
      <c r="I36" s="232">
        <v>0</v>
      </c>
      <c r="J36" s="232">
        <v>1</v>
      </c>
      <c r="K36" s="232">
        <v>2</v>
      </c>
      <c r="L36" s="232">
        <v>0</v>
      </c>
      <c r="M36" s="232">
        <v>0</v>
      </c>
      <c r="N36" s="232">
        <v>4</v>
      </c>
      <c r="O36" s="232">
        <v>9</v>
      </c>
      <c r="P36" s="232">
        <v>5</v>
      </c>
      <c r="Q36" s="232">
        <v>1</v>
      </c>
    </row>
    <row r="37" spans="2:17" x14ac:dyDescent="0.25">
      <c r="B37" s="232" t="s">
        <v>688</v>
      </c>
      <c r="C37" s="460" t="s">
        <v>792</v>
      </c>
      <c r="D37" s="461"/>
      <c r="E37" s="462"/>
      <c r="F37" s="232">
        <v>0</v>
      </c>
      <c r="G37" s="232">
        <v>0</v>
      </c>
      <c r="H37" s="232">
        <v>1</v>
      </c>
      <c r="I37" s="232">
        <v>0</v>
      </c>
      <c r="J37" s="232">
        <v>1</v>
      </c>
      <c r="K37" s="232">
        <v>2</v>
      </c>
      <c r="L37" s="232">
        <v>0</v>
      </c>
      <c r="M37" s="232">
        <v>0</v>
      </c>
      <c r="N37" s="232">
        <v>4</v>
      </c>
      <c r="O37" s="232">
        <v>9</v>
      </c>
      <c r="P37" s="232">
        <v>5</v>
      </c>
      <c r="Q37" s="232">
        <v>1</v>
      </c>
    </row>
    <row r="38" spans="2:17" x14ac:dyDescent="0.25">
      <c r="B38" s="232" t="s">
        <v>687</v>
      </c>
      <c r="C38" s="460" t="s">
        <v>793</v>
      </c>
      <c r="D38" s="461"/>
      <c r="E38" s="462"/>
      <c r="F38" s="232">
        <v>0</v>
      </c>
      <c r="G38" s="232">
        <v>0</v>
      </c>
      <c r="H38" s="232">
        <v>1</v>
      </c>
      <c r="I38" s="232">
        <v>0</v>
      </c>
      <c r="J38" s="232">
        <v>1</v>
      </c>
      <c r="K38" s="232">
        <v>2</v>
      </c>
      <c r="L38" s="232">
        <v>0</v>
      </c>
      <c r="M38" s="232">
        <v>0</v>
      </c>
      <c r="N38" s="232">
        <v>4</v>
      </c>
      <c r="O38" s="232">
        <v>9</v>
      </c>
      <c r="P38" s="232">
        <v>5</v>
      </c>
      <c r="Q38" s="232">
        <v>1</v>
      </c>
    </row>
    <row r="39" spans="2:17" x14ac:dyDescent="0.25">
      <c r="B39" s="463" t="s">
        <v>818</v>
      </c>
      <c r="C39" s="463"/>
      <c r="D39" s="463"/>
      <c r="E39" s="463"/>
      <c r="F39" s="240">
        <v>5</v>
      </c>
      <c r="G39" s="241">
        <v>11</v>
      </c>
      <c r="H39" s="242">
        <v>5</v>
      </c>
      <c r="I39" s="242">
        <v>1</v>
      </c>
      <c r="J39" s="240">
        <v>4</v>
      </c>
      <c r="K39" s="241">
        <v>9</v>
      </c>
      <c r="L39" s="242">
        <v>6</v>
      </c>
      <c r="M39" s="242">
        <v>1</v>
      </c>
      <c r="N39" s="240">
        <v>1</v>
      </c>
      <c r="O39" s="241">
        <v>2</v>
      </c>
      <c r="P39" s="242">
        <v>1</v>
      </c>
      <c r="Q39" s="242">
        <v>0</v>
      </c>
    </row>
    <row r="40" spans="2:17" x14ac:dyDescent="0.25">
      <c r="B40" s="463" t="s">
        <v>819</v>
      </c>
      <c r="C40" s="463"/>
      <c r="D40" s="463"/>
      <c r="E40" s="463"/>
      <c r="F40" s="239">
        <f>(F39*25%)/5</f>
        <v>0.25</v>
      </c>
      <c r="G40" s="239">
        <f>(G39*25%)/11</f>
        <v>0.25</v>
      </c>
      <c r="H40" s="239">
        <f>(H39*25%)/6</f>
        <v>0.20833333333333334</v>
      </c>
      <c r="I40" s="239">
        <f>(I39*25%)/1</f>
        <v>0.25</v>
      </c>
      <c r="J40" s="239">
        <f>(J39*25%)/5</f>
        <v>0.2</v>
      </c>
      <c r="K40" s="239">
        <f>(K39*25%)/11</f>
        <v>0.20454545454545456</v>
      </c>
      <c r="L40" s="239">
        <f>(L39*25%)/6</f>
        <v>0.25</v>
      </c>
      <c r="M40" s="239">
        <f>(M39*25%)/1</f>
        <v>0.25</v>
      </c>
      <c r="N40" s="239">
        <f>(N39*25%)/5</f>
        <v>0.05</v>
      </c>
      <c r="O40" s="239">
        <f>(O39*25%)/11</f>
        <v>4.5454545454545456E-2</v>
      </c>
      <c r="P40" s="239">
        <f>(P39*25%)/6</f>
        <v>4.1666666666666664E-2</v>
      </c>
      <c r="Q40" s="239">
        <f>(Q39*25%)/1</f>
        <v>0</v>
      </c>
    </row>
    <row r="41" spans="2:17" x14ac:dyDescent="0.25">
      <c r="B41" s="468" t="s">
        <v>820</v>
      </c>
      <c r="C41" s="468"/>
      <c r="D41" s="468"/>
      <c r="E41" s="468"/>
      <c r="F41" s="458">
        <f>SUM(F40:I40)</f>
        <v>0.95833333333333337</v>
      </c>
      <c r="G41" s="459"/>
      <c r="H41" s="459"/>
      <c r="I41" s="459"/>
      <c r="J41" s="458">
        <f t="shared" ref="J41" si="0">SUM(J40:M40)</f>
        <v>0.90454545454545454</v>
      </c>
      <c r="K41" s="459"/>
      <c r="L41" s="459"/>
      <c r="M41" s="459"/>
      <c r="N41" s="458">
        <f t="shared" ref="N41" si="1">SUM(N40:Q40)</f>
        <v>0.13712121212121212</v>
      </c>
      <c r="O41" s="459"/>
      <c r="P41" s="459"/>
      <c r="Q41" s="459"/>
    </row>
    <row r="42" spans="2:17" x14ac:dyDescent="0.25">
      <c r="B42" s="463" t="s">
        <v>822</v>
      </c>
      <c r="C42" s="463"/>
      <c r="D42" s="463"/>
      <c r="E42" s="463"/>
      <c r="F42" s="465">
        <v>0.33329999999999999</v>
      </c>
      <c r="G42" s="465"/>
      <c r="H42" s="465"/>
      <c r="I42" s="465"/>
      <c r="J42" s="465">
        <v>0.33329999999999999</v>
      </c>
      <c r="K42" s="465"/>
      <c r="L42" s="465"/>
      <c r="M42" s="465"/>
      <c r="N42" s="465">
        <v>0.33329999999999999</v>
      </c>
      <c r="O42" s="465"/>
      <c r="P42" s="465"/>
      <c r="Q42" s="465"/>
    </row>
    <row r="43" spans="2:17" x14ac:dyDescent="0.25">
      <c r="B43" s="468" t="s">
        <v>824</v>
      </c>
      <c r="C43" s="468"/>
      <c r="D43" s="468"/>
      <c r="E43" s="468"/>
      <c r="F43" s="467">
        <f>+F41*F42</f>
        <v>0.31941249999999999</v>
      </c>
      <c r="G43" s="467"/>
      <c r="H43" s="467"/>
      <c r="I43" s="467"/>
      <c r="J43" s="467">
        <f>+J41*J42</f>
        <v>0.301485</v>
      </c>
      <c r="K43" s="467"/>
      <c r="L43" s="467"/>
      <c r="M43" s="467"/>
      <c r="N43" s="467">
        <f>+N41*N42</f>
        <v>4.5702499999999993E-2</v>
      </c>
      <c r="O43" s="467"/>
      <c r="P43" s="467"/>
      <c r="Q43" s="467"/>
    </row>
    <row r="44" spans="2:17" x14ac:dyDescent="0.25">
      <c r="B44" s="464" t="s">
        <v>823</v>
      </c>
      <c r="C44" s="464"/>
      <c r="D44" s="464"/>
      <c r="E44" s="464"/>
      <c r="F44" s="466">
        <f>+F43+J43+N43</f>
        <v>0.66659999999999997</v>
      </c>
      <c r="G44" s="464"/>
      <c r="H44" s="464"/>
      <c r="I44" s="464"/>
      <c r="J44" s="464"/>
      <c r="K44" s="464"/>
      <c r="L44" s="464"/>
      <c r="M44" s="464"/>
      <c r="N44" s="464"/>
      <c r="O44" s="464"/>
      <c r="P44" s="464"/>
      <c r="Q44" s="464"/>
    </row>
  </sheetData>
  <mergeCells count="50">
    <mergeCell ref="C9:L9"/>
    <mergeCell ref="C3:L3"/>
    <mergeCell ref="C4:L4"/>
    <mergeCell ref="C5:L5"/>
    <mergeCell ref="C7:L7"/>
    <mergeCell ref="C8:L8"/>
    <mergeCell ref="C29:E29"/>
    <mergeCell ref="C23:E23"/>
    <mergeCell ref="B11:L12"/>
    <mergeCell ref="C15:E17"/>
    <mergeCell ref="B15:B17"/>
    <mergeCell ref="F16:I16"/>
    <mergeCell ref="F15:Q15"/>
    <mergeCell ref="C18:E18"/>
    <mergeCell ref="C19:E19"/>
    <mergeCell ref="C20:E20"/>
    <mergeCell ref="C21:E21"/>
    <mergeCell ref="C22:E22"/>
    <mergeCell ref="J16:M16"/>
    <mergeCell ref="N16:Q16"/>
    <mergeCell ref="C24:E24"/>
    <mergeCell ref="C25:E25"/>
    <mergeCell ref="C26:E26"/>
    <mergeCell ref="C27:E27"/>
    <mergeCell ref="C28:E28"/>
    <mergeCell ref="N41:Q41"/>
    <mergeCell ref="C36:E36"/>
    <mergeCell ref="C37:E37"/>
    <mergeCell ref="C38:E38"/>
    <mergeCell ref="C30:E30"/>
    <mergeCell ref="C31:E31"/>
    <mergeCell ref="C32:E32"/>
    <mergeCell ref="C33:E33"/>
    <mergeCell ref="C34:E34"/>
    <mergeCell ref="B39:E39"/>
    <mergeCell ref="B40:E40"/>
    <mergeCell ref="B41:E41"/>
    <mergeCell ref="F41:I41"/>
    <mergeCell ref="J41:M41"/>
    <mergeCell ref="C35:E35"/>
    <mergeCell ref="B42:E42"/>
    <mergeCell ref="B44:E44"/>
    <mergeCell ref="F42:I42"/>
    <mergeCell ref="J42:M42"/>
    <mergeCell ref="F44:Q44"/>
    <mergeCell ref="N42:Q42"/>
    <mergeCell ref="F43:I43"/>
    <mergeCell ref="J43:M43"/>
    <mergeCell ref="N43:Q43"/>
    <mergeCell ref="B43:E43"/>
  </mergeCells>
  <hyperlinks>
    <hyperlink ref="C18" r:id="rId1"/>
    <hyperlink ref="C19" r:id="rId2"/>
    <hyperlink ref="C20" r:id="rId3"/>
    <hyperlink ref="C21" r:id="rId4"/>
    <hyperlink ref="C22" r:id="rId5"/>
    <hyperlink ref="C23" r:id="rId6"/>
    <hyperlink ref="C24" r:id="rId7"/>
    <hyperlink ref="C25" r:id="rId8"/>
    <hyperlink ref="C26" r:id="rId9"/>
    <hyperlink ref="C27" r:id="rId10"/>
    <hyperlink ref="C28" r:id="rId11"/>
    <hyperlink ref="C29" r:id="rId12"/>
    <hyperlink ref="C30" r:id="rId13"/>
    <hyperlink ref="C31" r:id="rId14"/>
    <hyperlink ref="C32" r:id="rId15"/>
    <hyperlink ref="C33" r:id="rId16"/>
    <hyperlink ref="C34" r:id="rId17"/>
    <hyperlink ref="C35" r:id="rId18"/>
    <hyperlink ref="C36" r:id="rId19"/>
    <hyperlink ref="C37" r:id="rId20"/>
    <hyperlink ref="C38" r:id="rId21"/>
  </hyperlinks>
  <pageMargins left="0.7" right="0.7" top="0.75" bottom="0.75" header="0.3" footer="0.3"/>
  <pageSetup orientation="portrait" r:id="rId22"/>
  <drawing r:id="rId2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2:BP318"/>
  <sheetViews>
    <sheetView showGridLines="0" topLeftCell="N9" zoomScale="90" zoomScaleNormal="90" workbookViewId="0">
      <selection activeCell="Z319" sqref="Z319"/>
    </sheetView>
  </sheetViews>
  <sheetFormatPr baseColWidth="10" defaultColWidth="10.85546875" defaultRowHeight="12.75" x14ac:dyDescent="0.2"/>
  <cols>
    <col min="1" max="1" width="6" style="148" bestFit="1" customWidth="1"/>
    <col min="2" max="2" width="30.7109375" style="148" customWidth="1"/>
    <col min="3" max="3" width="12.85546875" style="148" customWidth="1"/>
    <col min="4" max="5" width="10.7109375" style="148" customWidth="1"/>
    <col min="6" max="6" width="13.140625" style="178" customWidth="1"/>
    <col min="7" max="7" width="6.28515625" style="148" customWidth="1"/>
    <col min="8" max="8" width="15.42578125" style="148" customWidth="1"/>
    <col min="9" max="9" width="38.85546875" style="148" customWidth="1"/>
    <col min="10" max="11" width="19.140625" style="148" customWidth="1"/>
    <col min="12" max="12" width="9.140625" style="148" hidden="1" customWidth="1"/>
    <col min="13" max="13" width="16" style="178" customWidth="1"/>
    <col min="14" max="14" width="16.42578125" style="148" customWidth="1"/>
    <col min="15" max="15" width="8.28515625" style="148" customWidth="1"/>
    <col min="16" max="17" width="8.28515625" style="148" hidden="1" customWidth="1"/>
    <col min="18" max="18" width="8.28515625" style="148" customWidth="1"/>
    <col min="19" max="19" width="11.5703125" style="148" customWidth="1"/>
    <col min="20" max="20" width="24.5703125" style="148" customWidth="1"/>
    <col min="21" max="21" width="25.28515625" style="148" customWidth="1"/>
    <col min="22" max="22" width="18" style="148" customWidth="1"/>
    <col min="23" max="23" width="17.140625" style="148" customWidth="1"/>
    <col min="24" max="24" width="22.42578125" style="148" customWidth="1"/>
    <col min="25" max="25" width="7.7109375" style="150" customWidth="1"/>
    <col min="26" max="26" width="11.140625" style="150" customWidth="1"/>
    <col min="27" max="29" width="7.7109375" style="148" hidden="1" customWidth="1"/>
    <col min="30" max="30" width="8.5703125" style="148" hidden="1" customWidth="1"/>
    <col min="31" max="31" width="8" style="148" hidden="1" customWidth="1"/>
    <col min="32" max="32" width="10" style="150" customWidth="1"/>
    <col min="33" max="61" width="10.85546875" style="148"/>
    <col min="62" max="63" width="0" style="148" hidden="1" customWidth="1"/>
    <col min="64" max="68" width="10.85546875" style="148" hidden="1" customWidth="1"/>
    <col min="69" max="16384" width="10.85546875" style="148"/>
  </cols>
  <sheetData>
    <row r="2" spans="1:32" s="145" customFormat="1" ht="20.25" customHeight="1" x14ac:dyDescent="0.25">
      <c r="B2" s="146"/>
      <c r="D2" s="147"/>
      <c r="F2" s="482" t="s">
        <v>0</v>
      </c>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376"/>
    </row>
    <row r="3" spans="1:32" s="145" customFormat="1" ht="20.25" customHeight="1" x14ac:dyDescent="0.25">
      <c r="B3" s="146"/>
      <c r="D3" s="147"/>
      <c r="F3" s="482" t="s">
        <v>1113</v>
      </c>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376"/>
    </row>
    <row r="4" spans="1:32" s="145" customFormat="1" ht="20.25" customHeight="1" x14ac:dyDescent="0.25">
      <c r="B4" s="146"/>
      <c r="D4" s="147"/>
      <c r="F4" s="482" t="s">
        <v>749</v>
      </c>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376"/>
    </row>
    <row r="5" spans="1:32" ht="12.75" customHeight="1" x14ac:dyDescent="0.2"/>
    <row r="6" spans="1:32" s="175" customFormat="1" ht="29.25" customHeight="1" x14ac:dyDescent="0.25">
      <c r="B6" s="217"/>
      <c r="C6" s="176"/>
      <c r="D6" s="176"/>
      <c r="E6" s="476" t="s">
        <v>676</v>
      </c>
      <c r="F6" s="476"/>
      <c r="G6" s="477"/>
      <c r="H6" s="483" t="s">
        <v>751</v>
      </c>
      <c r="I6" s="484"/>
      <c r="J6" s="484"/>
      <c r="K6" s="484"/>
      <c r="L6" s="484"/>
      <c r="M6" s="485"/>
      <c r="N6" s="484"/>
      <c r="O6" s="484"/>
      <c r="P6" s="484"/>
      <c r="Q6" s="484"/>
      <c r="R6" s="484"/>
      <c r="S6" s="484"/>
      <c r="T6" s="484"/>
      <c r="U6" s="484"/>
      <c r="V6" s="484"/>
      <c r="W6" s="484"/>
      <c r="X6" s="484"/>
      <c r="Y6" s="485"/>
      <c r="Z6" s="485"/>
      <c r="AA6" s="484"/>
      <c r="AB6" s="484"/>
      <c r="AC6" s="484"/>
      <c r="AD6" s="484"/>
      <c r="AE6" s="484"/>
      <c r="AF6" s="178"/>
    </row>
    <row r="7" spans="1:32" s="175" customFormat="1" ht="29.25" customHeight="1" x14ac:dyDescent="0.25">
      <c r="B7" s="217"/>
      <c r="C7" s="177"/>
      <c r="D7" s="177"/>
      <c r="E7" s="476" t="s">
        <v>677</v>
      </c>
      <c r="F7" s="476"/>
      <c r="G7" s="477"/>
      <c r="H7" s="478" t="s">
        <v>750</v>
      </c>
      <c r="I7" s="479"/>
      <c r="J7" s="479"/>
      <c r="K7" s="479"/>
      <c r="L7" s="479"/>
      <c r="M7" s="480"/>
      <c r="N7" s="479"/>
      <c r="O7" s="479"/>
      <c r="P7" s="479"/>
      <c r="Q7" s="479"/>
      <c r="R7" s="479"/>
      <c r="S7" s="479"/>
      <c r="T7" s="479"/>
      <c r="U7" s="479"/>
      <c r="V7" s="479"/>
      <c r="W7" s="479"/>
      <c r="X7" s="479"/>
      <c r="Y7" s="480"/>
      <c r="Z7" s="480"/>
      <c r="AA7" s="479"/>
      <c r="AB7" s="479"/>
      <c r="AC7" s="479"/>
      <c r="AD7" s="479"/>
      <c r="AE7" s="481"/>
      <c r="AF7" s="178"/>
    </row>
    <row r="8" spans="1:32" s="175" customFormat="1" ht="29.25" customHeight="1" x14ac:dyDescent="0.25">
      <c r="B8" s="217"/>
      <c r="C8" s="177"/>
      <c r="D8" s="177"/>
      <c r="E8" s="476" t="s">
        <v>752</v>
      </c>
      <c r="F8" s="476"/>
      <c r="G8" s="477"/>
      <c r="H8" s="478" t="s">
        <v>1532</v>
      </c>
      <c r="I8" s="479"/>
      <c r="J8" s="479"/>
      <c r="K8" s="479"/>
      <c r="L8" s="479"/>
      <c r="M8" s="480"/>
      <c r="N8" s="479"/>
      <c r="O8" s="479"/>
      <c r="P8" s="479"/>
      <c r="Q8" s="479"/>
      <c r="R8" s="479"/>
      <c r="S8" s="479"/>
      <c r="T8" s="479"/>
      <c r="U8" s="479"/>
      <c r="V8" s="479"/>
      <c r="W8" s="479"/>
      <c r="X8" s="479"/>
      <c r="Y8" s="480"/>
      <c r="Z8" s="480"/>
      <c r="AA8" s="479"/>
      <c r="AB8" s="479"/>
      <c r="AC8" s="479"/>
      <c r="AD8" s="479"/>
      <c r="AE8" s="481"/>
      <c r="AF8" s="178"/>
    </row>
    <row r="9" spans="1:32" x14ac:dyDescent="0.2">
      <c r="A9" s="152"/>
      <c r="B9" s="152"/>
      <c r="C9" s="151"/>
      <c r="D9" s="151"/>
      <c r="E9" s="151"/>
      <c r="F9" s="180"/>
      <c r="G9" s="151"/>
      <c r="I9" s="151"/>
    </row>
    <row r="11" spans="1:32" ht="13.5" thickBot="1" x14ac:dyDescent="0.25"/>
    <row r="12" spans="1:32" s="34" customFormat="1" ht="84.75" customHeight="1" thickBot="1" x14ac:dyDescent="0.25">
      <c r="A12" s="353" t="s">
        <v>15</v>
      </c>
      <c r="B12" s="354" t="s">
        <v>16</v>
      </c>
      <c r="C12" s="354" t="s">
        <v>17</v>
      </c>
      <c r="D12" s="355" t="s">
        <v>253</v>
      </c>
      <c r="E12" s="355" t="s">
        <v>18</v>
      </c>
      <c r="F12" s="355" t="s">
        <v>19</v>
      </c>
      <c r="G12" s="355" t="s">
        <v>670</v>
      </c>
      <c r="H12" s="355" t="s">
        <v>20</v>
      </c>
      <c r="I12" s="355" t="s">
        <v>21</v>
      </c>
      <c r="J12" s="355" t="s">
        <v>23</v>
      </c>
      <c r="K12" s="356" t="s">
        <v>24</v>
      </c>
      <c r="L12" s="355" t="s">
        <v>25</v>
      </c>
      <c r="M12" s="355" t="s">
        <v>26</v>
      </c>
      <c r="N12" s="355" t="s">
        <v>27</v>
      </c>
      <c r="O12" s="357" t="s">
        <v>28</v>
      </c>
      <c r="P12" s="357" t="s">
        <v>29</v>
      </c>
      <c r="Q12" s="357" t="s">
        <v>30</v>
      </c>
      <c r="R12" s="357" t="s">
        <v>31</v>
      </c>
      <c r="S12" s="355" t="s">
        <v>32</v>
      </c>
      <c r="T12" s="355" t="s">
        <v>33</v>
      </c>
      <c r="U12" s="356" t="s">
        <v>34</v>
      </c>
      <c r="V12" s="355" t="s">
        <v>35</v>
      </c>
      <c r="W12" s="355" t="s">
        <v>36</v>
      </c>
      <c r="X12" s="356" t="s">
        <v>37</v>
      </c>
      <c r="Y12" s="362" t="s">
        <v>684</v>
      </c>
      <c r="Z12" s="362" t="s">
        <v>685</v>
      </c>
      <c r="AA12" s="363" t="s">
        <v>671</v>
      </c>
      <c r="AB12" s="363" t="s">
        <v>672</v>
      </c>
      <c r="AC12" s="364" t="s">
        <v>673</v>
      </c>
      <c r="AD12" s="364" t="s">
        <v>674</v>
      </c>
      <c r="AE12" s="365" t="s">
        <v>678</v>
      </c>
      <c r="AF12" s="365" t="s">
        <v>683</v>
      </c>
    </row>
    <row r="13" spans="1:32" ht="95.25" hidden="1" customHeight="1" x14ac:dyDescent="0.2">
      <c r="A13" s="35">
        <v>6</v>
      </c>
      <c r="B13" s="35" t="s">
        <v>62</v>
      </c>
      <c r="C13" s="35" t="s">
        <v>60</v>
      </c>
      <c r="D13" s="35" t="s">
        <v>2</v>
      </c>
      <c r="E13" s="35" t="s">
        <v>63</v>
      </c>
      <c r="F13" s="35" t="s">
        <v>124</v>
      </c>
      <c r="G13" s="35">
        <v>11</v>
      </c>
      <c r="H13" s="302" t="s">
        <v>125</v>
      </c>
      <c r="I13" s="343" t="s">
        <v>649</v>
      </c>
      <c r="J13" s="344" t="s">
        <v>328</v>
      </c>
      <c r="K13" s="344" t="s">
        <v>329</v>
      </c>
      <c r="L13" s="343">
        <v>0</v>
      </c>
      <c r="M13" s="344" t="s">
        <v>55</v>
      </c>
      <c r="N13" s="344" t="s">
        <v>328</v>
      </c>
      <c r="O13" s="345"/>
      <c r="P13" s="345">
        <v>1</v>
      </c>
      <c r="Q13" s="345">
        <v>1</v>
      </c>
      <c r="R13" s="345">
        <v>2</v>
      </c>
      <c r="S13" s="344" t="s">
        <v>54</v>
      </c>
      <c r="T13" s="344" t="s">
        <v>138</v>
      </c>
      <c r="U13" s="344" t="s">
        <v>128</v>
      </c>
      <c r="V13" s="344" t="s">
        <v>3</v>
      </c>
      <c r="W13" s="344"/>
      <c r="X13" s="344" t="s">
        <v>72</v>
      </c>
      <c r="Y13" s="58"/>
      <c r="Z13" s="58"/>
      <c r="AA13" s="58">
        <f>P13/R13</f>
        <v>0.5</v>
      </c>
      <c r="AB13" s="58"/>
      <c r="AC13" s="359">
        <f>Q13/R13</f>
        <v>0.5</v>
      </c>
      <c r="AD13" s="329"/>
      <c r="AE13" s="37">
        <f>R13</f>
        <v>2</v>
      </c>
      <c r="AF13" s="367">
        <f>(Z13*O13/R13)+(AB13*P13/R13)+(AD13*Q13/R13)</f>
        <v>0</v>
      </c>
    </row>
    <row r="14" spans="1:32" ht="95.25" hidden="1" customHeight="1" x14ac:dyDescent="0.2">
      <c r="A14" s="37">
        <v>6</v>
      </c>
      <c r="B14" s="35" t="s">
        <v>62</v>
      </c>
      <c r="C14" s="37" t="s">
        <v>60</v>
      </c>
      <c r="D14" s="37" t="s">
        <v>2</v>
      </c>
      <c r="E14" s="37" t="s">
        <v>63</v>
      </c>
      <c r="F14" s="37" t="s">
        <v>124</v>
      </c>
      <c r="G14" s="37">
        <v>12</v>
      </c>
      <c r="H14" s="300" t="s">
        <v>262</v>
      </c>
      <c r="I14" s="37" t="s">
        <v>327</v>
      </c>
      <c r="J14" s="37" t="s">
        <v>129</v>
      </c>
      <c r="K14" s="37" t="s">
        <v>130</v>
      </c>
      <c r="L14" s="37">
        <v>1</v>
      </c>
      <c r="M14" s="37" t="s">
        <v>55</v>
      </c>
      <c r="N14" s="37" t="s">
        <v>1546</v>
      </c>
      <c r="O14" s="301">
        <v>1</v>
      </c>
      <c r="P14" s="301"/>
      <c r="Q14" s="301"/>
      <c r="R14" s="301">
        <v>1</v>
      </c>
      <c r="S14" s="37" t="s">
        <v>54</v>
      </c>
      <c r="T14" s="37" t="s">
        <v>132</v>
      </c>
      <c r="U14" s="37" t="s">
        <v>133</v>
      </c>
      <c r="V14" s="37" t="s">
        <v>3</v>
      </c>
      <c r="W14" s="37" t="s">
        <v>134</v>
      </c>
      <c r="X14" s="37" t="s">
        <v>135</v>
      </c>
      <c r="Y14" s="347">
        <f t="shared" ref="Y14:Y70" si="0">O14/R14</f>
        <v>1</v>
      </c>
      <c r="Z14" s="347">
        <f>VLOOKUP(I14,'Nivel central'!$I$11:$Z$35,18,0)</f>
        <v>1</v>
      </c>
      <c r="AA14" s="58"/>
      <c r="AB14" s="58"/>
      <c r="AC14" s="359"/>
      <c r="AD14" s="329"/>
      <c r="AE14" s="37">
        <f t="shared" ref="AE14:AE70" si="1">R14</f>
        <v>1</v>
      </c>
      <c r="AF14" s="377">
        <f t="shared" ref="AF14:AF71" si="2">(Z14*O14/R14)+(AB14*P14/R14)+(AD14*Q14/R14)</f>
        <v>1</v>
      </c>
    </row>
    <row r="15" spans="1:32" ht="95.25" hidden="1" customHeight="1" x14ac:dyDescent="0.2">
      <c r="A15" s="37">
        <v>6</v>
      </c>
      <c r="B15" s="35" t="s">
        <v>62</v>
      </c>
      <c r="C15" s="35" t="s">
        <v>60</v>
      </c>
      <c r="D15" s="35" t="s">
        <v>2</v>
      </c>
      <c r="E15" s="35" t="s">
        <v>63</v>
      </c>
      <c r="F15" s="35" t="s">
        <v>124</v>
      </c>
      <c r="G15" s="35">
        <v>12</v>
      </c>
      <c r="H15" s="300" t="s">
        <v>262</v>
      </c>
      <c r="I15" s="35" t="s">
        <v>137</v>
      </c>
      <c r="J15" s="19" t="s">
        <v>126</v>
      </c>
      <c r="K15" s="19" t="s">
        <v>127</v>
      </c>
      <c r="L15" s="35">
        <v>0</v>
      </c>
      <c r="M15" s="19" t="s">
        <v>55</v>
      </c>
      <c r="N15" s="19" t="s">
        <v>126</v>
      </c>
      <c r="O15" s="255"/>
      <c r="P15" s="255">
        <v>1</v>
      </c>
      <c r="Q15" s="255"/>
      <c r="R15" s="255">
        <v>1</v>
      </c>
      <c r="S15" s="19" t="s">
        <v>54</v>
      </c>
      <c r="T15" s="19" t="s">
        <v>138</v>
      </c>
      <c r="U15" s="19" t="s">
        <v>139</v>
      </c>
      <c r="V15" s="19" t="s">
        <v>3</v>
      </c>
      <c r="W15" s="19" t="s">
        <v>50</v>
      </c>
      <c r="X15" s="19" t="s">
        <v>72</v>
      </c>
      <c r="Y15" s="58"/>
      <c r="Z15" s="58"/>
      <c r="AA15" s="58">
        <f t="shared" ref="AA15:AA71" si="3">P15/R15</f>
        <v>1</v>
      </c>
      <c r="AB15" s="58"/>
      <c r="AC15" s="359"/>
      <c r="AD15" s="329"/>
      <c r="AE15" s="37">
        <f t="shared" si="1"/>
        <v>1</v>
      </c>
      <c r="AF15" s="367">
        <f t="shared" si="2"/>
        <v>0</v>
      </c>
    </row>
    <row r="16" spans="1:32" ht="95.25" hidden="1" customHeight="1" x14ac:dyDescent="0.2">
      <c r="A16" s="37">
        <v>6</v>
      </c>
      <c r="B16" s="35" t="s">
        <v>62</v>
      </c>
      <c r="C16" s="35" t="s">
        <v>60</v>
      </c>
      <c r="D16" s="35" t="s">
        <v>2</v>
      </c>
      <c r="E16" s="35" t="s">
        <v>63</v>
      </c>
      <c r="F16" s="35" t="s">
        <v>124</v>
      </c>
      <c r="G16" s="35">
        <v>13</v>
      </c>
      <c r="H16" s="302" t="s">
        <v>444</v>
      </c>
      <c r="I16" s="35" t="s">
        <v>1533</v>
      </c>
      <c r="J16" s="19" t="s">
        <v>141</v>
      </c>
      <c r="K16" s="19" t="s">
        <v>142</v>
      </c>
      <c r="L16" s="35">
        <v>0</v>
      </c>
      <c r="M16" s="19" t="s">
        <v>55</v>
      </c>
      <c r="N16" s="19" t="s">
        <v>143</v>
      </c>
      <c r="O16" s="255"/>
      <c r="P16" s="255">
        <v>1</v>
      </c>
      <c r="Q16" s="255">
        <v>1</v>
      </c>
      <c r="R16" s="255">
        <v>2</v>
      </c>
      <c r="S16" s="19" t="s">
        <v>54</v>
      </c>
      <c r="T16" s="19" t="s">
        <v>144</v>
      </c>
      <c r="U16" s="19" t="s">
        <v>145</v>
      </c>
      <c r="V16" s="19" t="s">
        <v>3</v>
      </c>
      <c r="W16" s="19" t="s">
        <v>122</v>
      </c>
      <c r="X16" s="19" t="s">
        <v>146</v>
      </c>
      <c r="Y16" s="58"/>
      <c r="Z16" s="58"/>
      <c r="AA16" s="58">
        <f t="shared" si="3"/>
        <v>0.5</v>
      </c>
      <c r="AB16" s="58"/>
      <c r="AC16" s="359">
        <f t="shared" ref="AC16:AC71" si="4">Q16/R16</f>
        <v>0.5</v>
      </c>
      <c r="AD16" s="329"/>
      <c r="AE16" s="37">
        <f t="shared" si="1"/>
        <v>2</v>
      </c>
      <c r="AF16" s="367">
        <f t="shared" si="2"/>
        <v>0</v>
      </c>
    </row>
    <row r="17" spans="1:32" ht="95.25" hidden="1" customHeight="1" x14ac:dyDescent="0.2">
      <c r="A17" s="37">
        <v>6</v>
      </c>
      <c r="B17" s="35" t="s">
        <v>62</v>
      </c>
      <c r="C17" s="35" t="s">
        <v>60</v>
      </c>
      <c r="D17" s="35" t="s">
        <v>2</v>
      </c>
      <c r="E17" s="35" t="s">
        <v>63</v>
      </c>
      <c r="F17" s="35" t="s">
        <v>124</v>
      </c>
      <c r="G17" s="35">
        <v>13</v>
      </c>
      <c r="H17" s="302" t="s">
        <v>444</v>
      </c>
      <c r="I17" s="35" t="s">
        <v>1534</v>
      </c>
      <c r="J17" s="19" t="s">
        <v>449</v>
      </c>
      <c r="K17" s="19" t="s">
        <v>142</v>
      </c>
      <c r="L17" s="35">
        <v>1</v>
      </c>
      <c r="M17" s="19" t="s">
        <v>55</v>
      </c>
      <c r="N17" s="19" t="s">
        <v>143</v>
      </c>
      <c r="O17" s="255"/>
      <c r="P17" s="255">
        <v>1</v>
      </c>
      <c r="Q17" s="255">
        <v>1</v>
      </c>
      <c r="R17" s="255">
        <v>2</v>
      </c>
      <c r="S17" s="19" t="s">
        <v>54</v>
      </c>
      <c r="T17" s="19" t="s">
        <v>450</v>
      </c>
      <c r="U17" s="19" t="s">
        <v>128</v>
      </c>
      <c r="V17" s="19" t="s">
        <v>3</v>
      </c>
      <c r="W17" s="19" t="s">
        <v>134</v>
      </c>
      <c r="X17" s="19" t="s">
        <v>451</v>
      </c>
      <c r="Y17" s="58"/>
      <c r="Z17" s="58"/>
      <c r="AA17" s="58">
        <f t="shared" si="3"/>
        <v>0.5</v>
      </c>
      <c r="AB17" s="58"/>
      <c r="AC17" s="359">
        <f t="shared" si="4"/>
        <v>0.5</v>
      </c>
      <c r="AD17" s="329"/>
      <c r="AE17" s="37">
        <f t="shared" si="1"/>
        <v>2</v>
      </c>
      <c r="AF17" s="367">
        <f t="shared" si="2"/>
        <v>0</v>
      </c>
    </row>
    <row r="18" spans="1:32" ht="95.25" hidden="1" customHeight="1" x14ac:dyDescent="0.2">
      <c r="A18" s="37">
        <v>6</v>
      </c>
      <c r="B18" s="35" t="s">
        <v>62</v>
      </c>
      <c r="C18" s="35" t="s">
        <v>60</v>
      </c>
      <c r="D18" s="35" t="s">
        <v>2</v>
      </c>
      <c r="E18" s="35" t="s">
        <v>63</v>
      </c>
      <c r="F18" s="35" t="s">
        <v>124</v>
      </c>
      <c r="G18" s="35">
        <v>14</v>
      </c>
      <c r="H18" s="302" t="s">
        <v>445</v>
      </c>
      <c r="I18" s="35" t="s">
        <v>1513</v>
      </c>
      <c r="J18" s="19" t="s">
        <v>148</v>
      </c>
      <c r="K18" s="19" t="s">
        <v>149</v>
      </c>
      <c r="L18" s="35">
        <v>3</v>
      </c>
      <c r="M18" s="19" t="s">
        <v>55</v>
      </c>
      <c r="N18" s="19" t="s">
        <v>150</v>
      </c>
      <c r="O18" s="255">
        <v>1</v>
      </c>
      <c r="P18" s="255">
        <v>1</v>
      </c>
      <c r="Q18" s="255">
        <v>1</v>
      </c>
      <c r="R18" s="255">
        <v>3</v>
      </c>
      <c r="S18" s="19" t="s">
        <v>76</v>
      </c>
      <c r="T18" s="19" t="s">
        <v>151</v>
      </c>
      <c r="U18" s="19" t="s">
        <v>152</v>
      </c>
      <c r="V18" s="19" t="s">
        <v>3</v>
      </c>
      <c r="W18" s="19" t="s">
        <v>50</v>
      </c>
      <c r="X18" s="19" t="s">
        <v>153</v>
      </c>
      <c r="Y18" s="347">
        <f t="shared" si="0"/>
        <v>0.33333333333333331</v>
      </c>
      <c r="Z18" s="347">
        <f>VLOOKUP(I18,'Nivel central'!$I$11:$Z$35,18,0)</f>
        <v>1</v>
      </c>
      <c r="AA18" s="58">
        <f t="shared" si="3"/>
        <v>0.33333333333333331</v>
      </c>
      <c r="AB18" s="58"/>
      <c r="AC18" s="359">
        <f t="shared" si="4"/>
        <v>0.33333333333333331</v>
      </c>
      <c r="AD18" s="329"/>
      <c r="AE18" s="37">
        <f t="shared" si="1"/>
        <v>3</v>
      </c>
      <c r="AF18" s="377">
        <f t="shared" si="2"/>
        <v>0.33333333333333331</v>
      </c>
    </row>
    <row r="19" spans="1:32" ht="95.25" hidden="1" customHeight="1" x14ac:dyDescent="0.2">
      <c r="A19" s="37">
        <v>6</v>
      </c>
      <c r="B19" s="35" t="s">
        <v>62</v>
      </c>
      <c r="C19" s="35" t="s">
        <v>60</v>
      </c>
      <c r="D19" s="35" t="s">
        <v>2</v>
      </c>
      <c r="E19" s="35" t="s">
        <v>63</v>
      </c>
      <c r="F19" s="35" t="s">
        <v>124</v>
      </c>
      <c r="G19" s="35">
        <v>14</v>
      </c>
      <c r="H19" s="302" t="s">
        <v>445</v>
      </c>
      <c r="I19" s="19" t="s">
        <v>195</v>
      </c>
      <c r="J19" s="19" t="s">
        <v>196</v>
      </c>
      <c r="K19" s="19" t="s">
        <v>452</v>
      </c>
      <c r="L19" s="19">
        <v>1</v>
      </c>
      <c r="M19" s="19" t="s">
        <v>55</v>
      </c>
      <c r="N19" s="19" t="s">
        <v>157</v>
      </c>
      <c r="O19" s="255">
        <v>1</v>
      </c>
      <c r="P19" s="255">
        <v>1</v>
      </c>
      <c r="Q19" s="255">
        <v>1</v>
      </c>
      <c r="R19" s="255">
        <v>3</v>
      </c>
      <c r="S19" s="19" t="s">
        <v>54</v>
      </c>
      <c r="T19" s="19" t="s">
        <v>197</v>
      </c>
      <c r="U19" s="19" t="s">
        <v>198</v>
      </c>
      <c r="V19" s="19" t="s">
        <v>3</v>
      </c>
      <c r="W19" s="19" t="s">
        <v>50</v>
      </c>
      <c r="X19" s="19" t="s">
        <v>453</v>
      </c>
      <c r="Y19" s="347">
        <f t="shared" si="0"/>
        <v>0.33333333333333331</v>
      </c>
      <c r="Z19" s="347">
        <f>VLOOKUP(I19,'Nivel central'!$I$11:$Z$35,18,0)</f>
        <v>1</v>
      </c>
      <c r="AA19" s="58">
        <f t="shared" si="3"/>
        <v>0.33333333333333331</v>
      </c>
      <c r="AB19" s="58"/>
      <c r="AC19" s="359">
        <f t="shared" si="4"/>
        <v>0.33333333333333331</v>
      </c>
      <c r="AD19" s="329"/>
      <c r="AE19" s="37">
        <f t="shared" si="1"/>
        <v>3</v>
      </c>
      <c r="AF19" s="377">
        <f t="shared" si="2"/>
        <v>0.33333333333333331</v>
      </c>
    </row>
    <row r="20" spans="1:32" ht="95.25" hidden="1" customHeight="1" x14ac:dyDescent="0.2">
      <c r="A20" s="37">
        <v>6</v>
      </c>
      <c r="B20" s="35" t="s">
        <v>62</v>
      </c>
      <c r="C20" s="35" t="s">
        <v>60</v>
      </c>
      <c r="D20" s="35" t="s">
        <v>2</v>
      </c>
      <c r="E20" s="35" t="s">
        <v>63</v>
      </c>
      <c r="F20" s="35" t="s">
        <v>124</v>
      </c>
      <c r="G20" s="35">
        <v>15</v>
      </c>
      <c r="H20" s="302" t="s">
        <v>154</v>
      </c>
      <c r="I20" s="19" t="s">
        <v>155</v>
      </c>
      <c r="J20" s="19" t="s">
        <v>330</v>
      </c>
      <c r="K20" s="19" t="s">
        <v>156</v>
      </c>
      <c r="L20" s="35">
        <v>3</v>
      </c>
      <c r="M20" s="19" t="s">
        <v>55</v>
      </c>
      <c r="N20" s="39" t="s">
        <v>331</v>
      </c>
      <c r="O20" s="255">
        <v>1</v>
      </c>
      <c r="P20" s="255">
        <v>1</v>
      </c>
      <c r="Q20" s="255">
        <v>1</v>
      </c>
      <c r="R20" s="255">
        <v>3</v>
      </c>
      <c r="S20" s="19" t="s">
        <v>76</v>
      </c>
      <c r="T20" s="19" t="s">
        <v>158</v>
      </c>
      <c r="U20" s="19" t="s">
        <v>332</v>
      </c>
      <c r="V20" s="19" t="s">
        <v>122</v>
      </c>
      <c r="W20" s="19" t="s">
        <v>50</v>
      </c>
      <c r="X20" s="19" t="s">
        <v>333</v>
      </c>
      <c r="Y20" s="347">
        <f t="shared" si="0"/>
        <v>0.33333333333333331</v>
      </c>
      <c r="Z20" s="347">
        <f>VLOOKUP(I20,'Nivel central'!$I$11:$Z$35,18,0)</f>
        <v>1</v>
      </c>
      <c r="AA20" s="58">
        <f t="shared" si="3"/>
        <v>0.33333333333333331</v>
      </c>
      <c r="AB20" s="58"/>
      <c r="AC20" s="359">
        <f t="shared" si="4"/>
        <v>0.33333333333333331</v>
      </c>
      <c r="AD20" s="329"/>
      <c r="AE20" s="37">
        <f>R20</f>
        <v>3</v>
      </c>
      <c r="AF20" s="377">
        <f t="shared" si="2"/>
        <v>0.33333333333333331</v>
      </c>
    </row>
    <row r="21" spans="1:32" ht="95.25" hidden="1" customHeight="1" x14ac:dyDescent="0.2">
      <c r="A21" s="35">
        <v>3</v>
      </c>
      <c r="B21" s="19" t="s">
        <v>57</v>
      </c>
      <c r="C21" s="19" t="s">
        <v>48</v>
      </c>
      <c r="D21" s="19" t="s">
        <v>273</v>
      </c>
      <c r="E21" s="54" t="s">
        <v>63</v>
      </c>
      <c r="F21" s="54" t="s">
        <v>540</v>
      </c>
      <c r="G21" s="54">
        <v>21</v>
      </c>
      <c r="H21" s="303" t="s">
        <v>415</v>
      </c>
      <c r="I21" s="73" t="s">
        <v>588</v>
      </c>
      <c r="J21" s="41" t="s">
        <v>541</v>
      </c>
      <c r="K21" s="41" t="s">
        <v>542</v>
      </c>
      <c r="L21" s="39"/>
      <c r="M21" s="40" t="s">
        <v>51</v>
      </c>
      <c r="N21" s="40" t="s">
        <v>271</v>
      </c>
      <c r="O21" s="304">
        <v>0.33</v>
      </c>
      <c r="P21" s="304">
        <v>0.33</v>
      </c>
      <c r="Q21" s="304">
        <v>0.33</v>
      </c>
      <c r="R21" s="304">
        <v>1</v>
      </c>
      <c r="S21" s="40" t="s">
        <v>54</v>
      </c>
      <c r="T21" s="40" t="s">
        <v>543</v>
      </c>
      <c r="U21" s="40" t="s">
        <v>267</v>
      </c>
      <c r="V21" s="40" t="s">
        <v>304</v>
      </c>
      <c r="W21" s="40" t="s">
        <v>268</v>
      </c>
      <c r="X21" s="40" t="s">
        <v>272</v>
      </c>
      <c r="Y21" s="347">
        <f t="shared" si="0"/>
        <v>0.33</v>
      </c>
      <c r="Z21" s="347">
        <f>VLOOKUP(I21,'Nivel central'!$I$11:$Z$35,18,0)</f>
        <v>0</v>
      </c>
      <c r="AA21" s="58">
        <f t="shared" si="3"/>
        <v>0.33</v>
      </c>
      <c r="AB21" s="58"/>
      <c r="AC21" s="359">
        <f t="shared" si="4"/>
        <v>0.33</v>
      </c>
      <c r="AD21" s="329"/>
      <c r="AE21" s="58">
        <f>R21</f>
        <v>1</v>
      </c>
      <c r="AF21" s="377">
        <f t="shared" si="2"/>
        <v>0</v>
      </c>
    </row>
    <row r="22" spans="1:32" ht="95.25" hidden="1" customHeight="1" x14ac:dyDescent="0.2">
      <c r="A22" s="35">
        <v>3</v>
      </c>
      <c r="B22" s="19" t="s">
        <v>57</v>
      </c>
      <c r="C22" s="96" t="s">
        <v>60</v>
      </c>
      <c r="D22" s="96" t="s">
        <v>303</v>
      </c>
      <c r="E22" s="96" t="s">
        <v>63</v>
      </c>
      <c r="F22" s="96" t="s">
        <v>540</v>
      </c>
      <c r="G22" s="96">
        <v>22</v>
      </c>
      <c r="H22" s="346" t="s">
        <v>415</v>
      </c>
      <c r="I22" s="96" t="s">
        <v>583</v>
      </c>
      <c r="J22" s="96" t="s">
        <v>584</v>
      </c>
      <c r="K22" s="96" t="s">
        <v>585</v>
      </c>
      <c r="L22" s="96"/>
      <c r="M22" s="96" t="s">
        <v>46</v>
      </c>
      <c r="N22" s="96" t="s">
        <v>589</v>
      </c>
      <c r="O22" s="255"/>
      <c r="P22" s="261">
        <v>1</v>
      </c>
      <c r="Q22" s="255"/>
      <c r="R22" s="261">
        <v>1</v>
      </c>
      <c r="S22" s="96" t="s">
        <v>54</v>
      </c>
      <c r="T22" s="96" t="s">
        <v>590</v>
      </c>
      <c r="U22" s="96" t="s">
        <v>587</v>
      </c>
      <c r="V22" s="96" t="s">
        <v>304</v>
      </c>
      <c r="W22" s="96" t="s">
        <v>50</v>
      </c>
      <c r="X22" s="96" t="s">
        <v>586</v>
      </c>
      <c r="Y22" s="58"/>
      <c r="Z22" s="58"/>
      <c r="AA22" s="58">
        <f t="shared" si="3"/>
        <v>1</v>
      </c>
      <c r="AB22" s="58"/>
      <c r="AC22" s="359"/>
      <c r="AD22" s="329"/>
      <c r="AE22" s="58">
        <f>R22</f>
        <v>1</v>
      </c>
      <c r="AF22" s="367">
        <f t="shared" si="2"/>
        <v>0</v>
      </c>
    </row>
    <row r="23" spans="1:32" ht="100.5" hidden="1" customHeight="1" x14ac:dyDescent="0.2">
      <c r="A23" s="35">
        <v>3</v>
      </c>
      <c r="B23" s="19" t="s">
        <v>57</v>
      </c>
      <c r="C23" s="19" t="s">
        <v>59</v>
      </c>
      <c r="D23" s="35" t="s">
        <v>254</v>
      </c>
      <c r="E23" s="231" t="s">
        <v>63</v>
      </c>
      <c r="F23" s="37" t="s">
        <v>159</v>
      </c>
      <c r="G23" s="37">
        <v>31</v>
      </c>
      <c r="H23" s="302" t="s">
        <v>160</v>
      </c>
      <c r="I23" s="35" t="s">
        <v>416</v>
      </c>
      <c r="J23" s="231" t="s">
        <v>364</v>
      </c>
      <c r="K23" s="231" t="s">
        <v>486</v>
      </c>
      <c r="L23" s="231"/>
      <c r="M23" s="231" t="s">
        <v>75</v>
      </c>
      <c r="N23" s="231" t="s">
        <v>366</v>
      </c>
      <c r="O23" s="256"/>
      <c r="P23" s="256">
        <v>1</v>
      </c>
      <c r="Q23" s="256">
        <v>1</v>
      </c>
      <c r="R23" s="256">
        <v>1</v>
      </c>
      <c r="S23" s="231" t="s">
        <v>54</v>
      </c>
      <c r="T23" s="231" t="s">
        <v>367</v>
      </c>
      <c r="U23" s="231" t="s">
        <v>487</v>
      </c>
      <c r="V23" s="231" t="s">
        <v>488</v>
      </c>
      <c r="W23" s="231" t="s">
        <v>3</v>
      </c>
      <c r="X23" s="231" t="s">
        <v>181</v>
      </c>
      <c r="Y23" s="58"/>
      <c r="Z23" s="58"/>
      <c r="AA23" s="58">
        <f t="shared" si="3"/>
        <v>1</v>
      </c>
      <c r="AB23" s="58"/>
      <c r="AC23" s="359">
        <f t="shared" si="4"/>
        <v>1</v>
      </c>
      <c r="AD23" s="329"/>
      <c r="AE23" s="58">
        <f>R23</f>
        <v>1</v>
      </c>
      <c r="AF23" s="367">
        <f t="shared" si="2"/>
        <v>0</v>
      </c>
    </row>
    <row r="24" spans="1:32" ht="100.5" hidden="1" customHeight="1" x14ac:dyDescent="0.2">
      <c r="A24" s="381">
        <v>3</v>
      </c>
      <c r="B24" s="382" t="s">
        <v>57</v>
      </c>
      <c r="C24" s="382" t="s">
        <v>59</v>
      </c>
      <c r="D24" s="381" t="s">
        <v>254</v>
      </c>
      <c r="E24" s="383" t="s">
        <v>63</v>
      </c>
      <c r="F24" s="384" t="s">
        <v>159</v>
      </c>
      <c r="G24" s="384">
        <v>31</v>
      </c>
      <c r="H24" s="385" t="s">
        <v>160</v>
      </c>
      <c r="I24" s="381" t="s">
        <v>489</v>
      </c>
      <c r="J24" s="383" t="s">
        <v>364</v>
      </c>
      <c r="K24" s="383" t="s">
        <v>486</v>
      </c>
      <c r="L24" s="231"/>
      <c r="M24" s="383" t="s">
        <v>75</v>
      </c>
      <c r="N24" s="383" t="s">
        <v>365</v>
      </c>
      <c r="O24" s="386">
        <v>0</v>
      </c>
      <c r="P24" s="256">
        <v>1</v>
      </c>
      <c r="Q24" s="256">
        <v>1</v>
      </c>
      <c r="R24" s="387">
        <v>1</v>
      </c>
      <c r="S24" s="383" t="s">
        <v>54</v>
      </c>
      <c r="T24" s="383" t="s">
        <v>368</v>
      </c>
      <c r="U24" s="383" t="s">
        <v>490</v>
      </c>
      <c r="V24" s="388" t="s">
        <v>176</v>
      </c>
      <c r="W24" s="383" t="s">
        <v>50</v>
      </c>
      <c r="X24" s="383" t="s">
        <v>181</v>
      </c>
      <c r="Y24" s="386"/>
      <c r="Z24" s="386">
        <f>AVERAGE(Z25:Z44)</f>
        <v>0.93944444444444442</v>
      </c>
      <c r="AA24" s="58">
        <f t="shared" si="3"/>
        <v>1</v>
      </c>
      <c r="AB24" s="58"/>
      <c r="AC24" s="359">
        <f t="shared" si="4"/>
        <v>1</v>
      </c>
      <c r="AD24" s="329"/>
      <c r="AE24" s="58">
        <f>R24</f>
        <v>1</v>
      </c>
      <c r="AF24" s="389">
        <f t="shared" si="2"/>
        <v>0</v>
      </c>
    </row>
    <row r="25" spans="1:32" ht="30.75" hidden="1" customHeight="1" x14ac:dyDescent="0.2">
      <c r="A25" s="35"/>
      <c r="B25" s="19"/>
      <c r="C25" s="19"/>
      <c r="D25" s="35"/>
      <c r="E25" s="231"/>
      <c r="F25" s="37"/>
      <c r="G25" s="37"/>
      <c r="H25" s="302"/>
      <c r="I25" s="35"/>
      <c r="J25" s="231"/>
      <c r="K25" s="231"/>
      <c r="L25" s="231"/>
      <c r="M25" s="231"/>
      <c r="N25" s="231"/>
      <c r="O25" s="347">
        <v>0</v>
      </c>
      <c r="P25" s="256"/>
      <c r="Q25" s="256"/>
      <c r="R25" s="256"/>
      <c r="S25" s="231"/>
      <c r="T25" s="231"/>
      <c r="U25" s="231"/>
      <c r="V25" s="278" t="s">
        <v>704</v>
      </c>
      <c r="W25" s="231"/>
      <c r="X25" s="231"/>
      <c r="Y25" s="347"/>
      <c r="Z25" s="378">
        <f>'Antonio Nariño'!$AV$12</f>
        <v>1</v>
      </c>
      <c r="AA25" s="58"/>
      <c r="AB25" s="58"/>
      <c r="AC25" s="359"/>
      <c r="AD25" s="329"/>
      <c r="AE25" s="37"/>
      <c r="AF25" s="378">
        <f>'Antonio Nariño'!$BB$12</f>
        <v>0</v>
      </c>
    </row>
    <row r="26" spans="1:32" ht="30.75" hidden="1" customHeight="1" x14ac:dyDescent="0.2">
      <c r="A26" s="35"/>
      <c r="B26" s="19"/>
      <c r="C26" s="19"/>
      <c r="D26" s="35"/>
      <c r="E26" s="231"/>
      <c r="F26" s="37"/>
      <c r="G26" s="37"/>
      <c r="H26" s="302"/>
      <c r="I26" s="35"/>
      <c r="J26" s="231"/>
      <c r="K26" s="231"/>
      <c r="L26" s="231"/>
      <c r="M26" s="231"/>
      <c r="N26" s="231"/>
      <c r="O26" s="347">
        <v>0</v>
      </c>
      <c r="P26" s="256"/>
      <c r="Q26" s="256"/>
      <c r="R26" s="256"/>
      <c r="S26" s="231"/>
      <c r="T26" s="231"/>
      <c r="U26" s="231"/>
      <c r="V26" s="278" t="s">
        <v>703</v>
      </c>
      <c r="W26" s="231"/>
      <c r="X26" s="231"/>
      <c r="Y26" s="347"/>
      <c r="Z26" s="378">
        <f>'Barrios Unidos'!$AV$12</f>
        <v>1</v>
      </c>
      <c r="AA26" s="58"/>
      <c r="AB26" s="58"/>
      <c r="AC26" s="359"/>
      <c r="AD26" s="329"/>
      <c r="AE26" s="37"/>
      <c r="AF26" s="378">
        <f>'Barrios Unidos'!$BB$12</f>
        <v>0</v>
      </c>
    </row>
    <row r="27" spans="1:32" ht="30.75" hidden="1" customHeight="1" x14ac:dyDescent="0.2">
      <c r="A27" s="35"/>
      <c r="B27" s="19"/>
      <c r="C27" s="19"/>
      <c r="D27" s="35"/>
      <c r="E27" s="231"/>
      <c r="F27" s="37"/>
      <c r="G27" s="37"/>
      <c r="H27" s="302"/>
      <c r="I27" s="35"/>
      <c r="J27" s="231"/>
      <c r="K27" s="231"/>
      <c r="L27" s="231"/>
      <c r="M27" s="231"/>
      <c r="N27" s="231"/>
      <c r="O27" s="347">
        <v>0</v>
      </c>
      <c r="P27" s="256"/>
      <c r="Q27" s="256"/>
      <c r="R27" s="256"/>
      <c r="S27" s="231"/>
      <c r="T27" s="231"/>
      <c r="U27" s="231"/>
      <c r="V27" s="278" t="s">
        <v>702</v>
      </c>
      <c r="W27" s="231"/>
      <c r="X27" s="231"/>
      <c r="Y27" s="347"/>
      <c r="Z27" s="378">
        <f>Bosa!$AV$12</f>
        <v>1</v>
      </c>
      <c r="AA27" s="58"/>
      <c r="AB27" s="58"/>
      <c r="AC27" s="359"/>
      <c r="AD27" s="329"/>
      <c r="AE27" s="37"/>
      <c r="AF27" s="378">
        <f>Bosa!$BB$12</f>
        <v>0</v>
      </c>
    </row>
    <row r="28" spans="1:32" ht="30.75" hidden="1" customHeight="1" x14ac:dyDescent="0.2">
      <c r="A28" s="35"/>
      <c r="B28" s="19"/>
      <c r="C28" s="19"/>
      <c r="D28" s="35"/>
      <c r="E28" s="231"/>
      <c r="F28" s="37"/>
      <c r="G28" s="37"/>
      <c r="H28" s="302"/>
      <c r="I28" s="35"/>
      <c r="J28" s="231"/>
      <c r="K28" s="231"/>
      <c r="L28" s="231"/>
      <c r="M28" s="231"/>
      <c r="N28" s="231"/>
      <c r="O28" s="347">
        <v>0</v>
      </c>
      <c r="P28" s="256"/>
      <c r="Q28" s="256"/>
      <c r="R28" s="256"/>
      <c r="S28" s="231"/>
      <c r="T28" s="231"/>
      <c r="U28" s="231"/>
      <c r="V28" s="278" t="s">
        <v>701</v>
      </c>
      <c r="W28" s="231"/>
      <c r="X28" s="231"/>
      <c r="Y28" s="347"/>
      <c r="Z28" s="378">
        <f>Chapinero!$AV$12</f>
        <v>0.55000000000000004</v>
      </c>
      <c r="AA28" s="58"/>
      <c r="AB28" s="58"/>
      <c r="AC28" s="359"/>
      <c r="AD28" s="329"/>
      <c r="AE28" s="37"/>
      <c r="AF28" s="378">
        <f>Chapinero!$BB$12</f>
        <v>0</v>
      </c>
    </row>
    <row r="29" spans="1:32" ht="30.75" hidden="1" customHeight="1" x14ac:dyDescent="0.2">
      <c r="A29" s="35"/>
      <c r="B29" s="19"/>
      <c r="C29" s="19"/>
      <c r="D29" s="35"/>
      <c r="E29" s="231"/>
      <c r="F29" s="37"/>
      <c r="G29" s="37"/>
      <c r="H29" s="302"/>
      <c r="I29" s="35"/>
      <c r="J29" s="231"/>
      <c r="K29" s="231"/>
      <c r="L29" s="231"/>
      <c r="M29" s="231"/>
      <c r="N29" s="231"/>
      <c r="O29" s="347">
        <v>0</v>
      </c>
      <c r="P29" s="256"/>
      <c r="Q29" s="256"/>
      <c r="R29" s="256"/>
      <c r="S29" s="231"/>
      <c r="T29" s="231"/>
      <c r="U29" s="231"/>
      <c r="V29" s="278" t="s">
        <v>700</v>
      </c>
      <c r="W29" s="231"/>
      <c r="X29" s="231"/>
      <c r="Y29" s="347"/>
      <c r="Z29" s="378">
        <f>'Ciudad Bolívar'!$AV$12</f>
        <v>1</v>
      </c>
      <c r="AA29" s="58"/>
      <c r="AB29" s="58"/>
      <c r="AC29" s="359"/>
      <c r="AD29" s="329"/>
      <c r="AE29" s="37"/>
      <c r="AF29" s="378">
        <f>'Ciudad Bolívar'!$BB$12</f>
        <v>0</v>
      </c>
    </row>
    <row r="30" spans="1:32" ht="30.75" hidden="1" customHeight="1" x14ac:dyDescent="0.2">
      <c r="A30" s="35"/>
      <c r="B30" s="19"/>
      <c r="C30" s="19"/>
      <c r="D30" s="35"/>
      <c r="E30" s="231"/>
      <c r="F30" s="37"/>
      <c r="G30" s="37"/>
      <c r="H30" s="302"/>
      <c r="I30" s="35"/>
      <c r="J30" s="231"/>
      <c r="K30" s="231"/>
      <c r="L30" s="231"/>
      <c r="M30" s="231"/>
      <c r="N30" s="231"/>
      <c r="O30" s="347">
        <v>0</v>
      </c>
      <c r="P30" s="256"/>
      <c r="Q30" s="256"/>
      <c r="R30" s="256"/>
      <c r="S30" s="231"/>
      <c r="T30" s="231"/>
      <c r="U30" s="231"/>
      <c r="V30" s="278" t="s">
        <v>699</v>
      </c>
      <c r="W30" s="231"/>
      <c r="X30" s="231"/>
      <c r="Y30" s="347"/>
      <c r="Z30" s="378">
        <f>Engativá!$AV$12</f>
        <v>1</v>
      </c>
      <c r="AA30" s="58"/>
      <c r="AB30" s="58"/>
      <c r="AC30" s="359"/>
      <c r="AD30" s="329"/>
      <c r="AE30" s="37"/>
      <c r="AF30" s="378">
        <f>Engativá!$BB$12</f>
        <v>0</v>
      </c>
    </row>
    <row r="31" spans="1:32" ht="30.75" hidden="1" customHeight="1" x14ac:dyDescent="0.2">
      <c r="A31" s="35"/>
      <c r="B31" s="19"/>
      <c r="C31" s="19"/>
      <c r="D31" s="35"/>
      <c r="E31" s="231"/>
      <c r="F31" s="37"/>
      <c r="G31" s="37"/>
      <c r="H31" s="302"/>
      <c r="I31" s="35"/>
      <c r="J31" s="231"/>
      <c r="K31" s="231"/>
      <c r="L31" s="231"/>
      <c r="M31" s="231"/>
      <c r="N31" s="231"/>
      <c r="O31" s="347">
        <v>0</v>
      </c>
      <c r="P31" s="256"/>
      <c r="Q31" s="256"/>
      <c r="R31" s="256"/>
      <c r="S31" s="231"/>
      <c r="T31" s="231"/>
      <c r="U31" s="231"/>
      <c r="V31" s="278" t="s">
        <v>698</v>
      </c>
      <c r="W31" s="231"/>
      <c r="X31" s="231"/>
      <c r="Y31" s="347"/>
      <c r="Z31" s="378">
        <f>Fontibón!$AV$12</f>
        <v>0.75</v>
      </c>
      <c r="AA31" s="58"/>
      <c r="AB31" s="58"/>
      <c r="AC31" s="359"/>
      <c r="AD31" s="329"/>
      <c r="AE31" s="37"/>
      <c r="AF31" s="378">
        <f>Fontibón!$BB$12</f>
        <v>0</v>
      </c>
    </row>
    <row r="32" spans="1:32" ht="30.75" hidden="1" customHeight="1" x14ac:dyDescent="0.2">
      <c r="A32" s="35"/>
      <c r="B32" s="19"/>
      <c r="C32" s="19"/>
      <c r="D32" s="35"/>
      <c r="E32" s="231"/>
      <c r="F32" s="37"/>
      <c r="G32" s="37"/>
      <c r="H32" s="302"/>
      <c r="I32" s="35"/>
      <c r="J32" s="231"/>
      <c r="K32" s="231"/>
      <c r="L32" s="231"/>
      <c r="M32" s="231"/>
      <c r="N32" s="231"/>
      <c r="O32" s="347">
        <v>0</v>
      </c>
      <c r="P32" s="256"/>
      <c r="Q32" s="256"/>
      <c r="R32" s="256"/>
      <c r="S32" s="231"/>
      <c r="T32" s="231"/>
      <c r="U32" s="231"/>
      <c r="V32" s="278" t="s">
        <v>697</v>
      </c>
      <c r="W32" s="231"/>
      <c r="X32" s="231"/>
      <c r="Y32" s="347"/>
      <c r="Z32" s="378">
        <f>Kennedy!$AV$12</f>
        <v>0.92</v>
      </c>
      <c r="AA32" s="58"/>
      <c r="AB32" s="58"/>
      <c r="AC32" s="359"/>
      <c r="AD32" s="329"/>
      <c r="AE32" s="37"/>
      <c r="AF32" s="378">
        <f>Kennedy!$BB$12</f>
        <v>0</v>
      </c>
    </row>
    <row r="33" spans="1:68" ht="30.75" hidden="1" customHeight="1" x14ac:dyDescent="0.2">
      <c r="A33" s="35"/>
      <c r="B33" s="19"/>
      <c r="C33" s="19"/>
      <c r="D33" s="35"/>
      <c r="E33" s="231"/>
      <c r="F33" s="37"/>
      <c r="G33" s="37"/>
      <c r="H33" s="302"/>
      <c r="I33" s="35"/>
      <c r="J33" s="231"/>
      <c r="K33" s="231"/>
      <c r="L33" s="231"/>
      <c r="M33" s="231"/>
      <c r="N33" s="231"/>
      <c r="O33" s="347">
        <v>0</v>
      </c>
      <c r="P33" s="256"/>
      <c r="Q33" s="256"/>
      <c r="R33" s="256"/>
      <c r="S33" s="231"/>
      <c r="T33" s="231"/>
      <c r="U33" s="231"/>
      <c r="V33" s="278" t="s">
        <v>757</v>
      </c>
      <c r="W33" s="231"/>
      <c r="X33" s="231"/>
      <c r="Y33" s="347"/>
      <c r="Z33" s="378">
        <f>'La Candelaria'!$AV$12</f>
        <v>1</v>
      </c>
      <c r="AA33" s="58"/>
      <c r="AB33" s="58"/>
      <c r="AC33" s="359"/>
      <c r="AD33" s="329"/>
      <c r="AE33" s="37"/>
      <c r="AF33" s="378">
        <f>'La Candelaria'!$BB$12</f>
        <v>0</v>
      </c>
    </row>
    <row r="34" spans="1:68" ht="30.75" hidden="1" customHeight="1" x14ac:dyDescent="0.2">
      <c r="A34" s="35"/>
      <c r="B34" s="19"/>
      <c r="C34" s="19"/>
      <c r="D34" s="35"/>
      <c r="E34" s="231"/>
      <c r="F34" s="37"/>
      <c r="G34" s="37"/>
      <c r="H34" s="302"/>
      <c r="I34" s="35"/>
      <c r="J34" s="231"/>
      <c r="K34" s="231"/>
      <c r="L34" s="231"/>
      <c r="M34" s="231"/>
      <c r="N34" s="231"/>
      <c r="O34" s="347">
        <v>0</v>
      </c>
      <c r="P34" s="256"/>
      <c r="Q34" s="256"/>
      <c r="R34" s="256"/>
      <c r="S34" s="231"/>
      <c r="T34" s="231"/>
      <c r="U34" s="231"/>
      <c r="V34" s="278" t="s">
        <v>758</v>
      </c>
      <c r="W34" s="231"/>
      <c r="X34" s="231"/>
      <c r="Y34" s="347"/>
      <c r="Z34" s="378">
        <f>'Los Mártires'!$AV$12</f>
        <v>1</v>
      </c>
      <c r="AA34" s="58"/>
      <c r="AB34" s="58"/>
      <c r="AC34" s="359"/>
      <c r="AD34" s="329"/>
      <c r="AE34" s="37"/>
      <c r="AF34" s="378">
        <f>'Los Mártires'!$BB$12</f>
        <v>0</v>
      </c>
    </row>
    <row r="35" spans="1:68" ht="30.75" hidden="1" customHeight="1" x14ac:dyDescent="0.2">
      <c r="A35" s="35"/>
      <c r="B35" s="19"/>
      <c r="C35" s="19"/>
      <c r="D35" s="35"/>
      <c r="E35" s="231"/>
      <c r="F35" s="37"/>
      <c r="G35" s="37"/>
      <c r="H35" s="302"/>
      <c r="I35" s="35"/>
      <c r="J35" s="231"/>
      <c r="K35" s="231"/>
      <c r="L35" s="231"/>
      <c r="M35" s="231"/>
      <c r="N35" s="231"/>
      <c r="O35" s="347">
        <v>0</v>
      </c>
      <c r="P35" s="256"/>
      <c r="Q35" s="256"/>
      <c r="R35" s="256"/>
      <c r="S35" s="231"/>
      <c r="T35" s="231"/>
      <c r="U35" s="231"/>
      <c r="V35" s="278" t="s">
        <v>696</v>
      </c>
      <c r="W35" s="231"/>
      <c r="X35" s="231"/>
      <c r="Y35" s="347"/>
      <c r="Z35" s="378">
        <f>'Puente Aranda'!$AV$12</f>
        <v>1</v>
      </c>
      <c r="AA35" s="58"/>
      <c r="AB35" s="58"/>
      <c r="AC35" s="359"/>
      <c r="AD35" s="329"/>
      <c r="AE35" s="37"/>
      <c r="AF35" s="378">
        <f>'Puente Aranda'!$BB$12</f>
        <v>0</v>
      </c>
    </row>
    <row r="36" spans="1:68" ht="30.75" hidden="1" customHeight="1" x14ac:dyDescent="0.2">
      <c r="A36" s="35"/>
      <c r="B36" s="19"/>
      <c r="C36" s="19"/>
      <c r="D36" s="35"/>
      <c r="E36" s="231"/>
      <c r="F36" s="37"/>
      <c r="G36" s="37"/>
      <c r="H36" s="302"/>
      <c r="I36" s="35"/>
      <c r="J36" s="231"/>
      <c r="K36" s="231"/>
      <c r="L36" s="231"/>
      <c r="M36" s="231"/>
      <c r="N36" s="231"/>
      <c r="O36" s="347">
        <v>0</v>
      </c>
      <c r="P36" s="256"/>
      <c r="Q36" s="256"/>
      <c r="R36" s="256"/>
      <c r="S36" s="231"/>
      <c r="T36" s="231"/>
      <c r="U36" s="231"/>
      <c r="V36" s="278" t="s">
        <v>770</v>
      </c>
      <c r="W36" s="231"/>
      <c r="X36" s="231"/>
      <c r="Y36" s="347"/>
      <c r="Z36" s="378">
        <f>'Rafael Uribe Uribe'!$AV$12</f>
        <v>0.88888888888888884</v>
      </c>
      <c r="AA36" s="58"/>
      <c r="AB36" s="58"/>
      <c r="AC36" s="359"/>
      <c r="AD36" s="329"/>
      <c r="AE36" s="37"/>
      <c r="AF36" s="378">
        <f>'Rafael Uribe Uribe'!$BB$12</f>
        <v>0</v>
      </c>
    </row>
    <row r="37" spans="1:68" ht="30.75" hidden="1" customHeight="1" x14ac:dyDescent="0.2">
      <c r="A37" s="35"/>
      <c r="B37" s="19"/>
      <c r="C37" s="19"/>
      <c r="D37" s="35"/>
      <c r="E37" s="231"/>
      <c r="F37" s="37"/>
      <c r="G37" s="37"/>
      <c r="H37" s="302"/>
      <c r="I37" s="35"/>
      <c r="J37" s="231"/>
      <c r="K37" s="231"/>
      <c r="L37" s="231"/>
      <c r="M37" s="231"/>
      <c r="N37" s="231"/>
      <c r="O37" s="347">
        <v>0</v>
      </c>
      <c r="P37" s="256"/>
      <c r="Q37" s="256"/>
      <c r="R37" s="256"/>
      <c r="S37" s="231"/>
      <c r="T37" s="231"/>
      <c r="U37" s="231"/>
      <c r="V37" s="278" t="s">
        <v>694</v>
      </c>
      <c r="W37" s="231"/>
      <c r="X37" s="231"/>
      <c r="Y37" s="347"/>
      <c r="Z37" s="378">
        <f>'San Cristóbal'!$AV$12</f>
        <v>1</v>
      </c>
      <c r="AA37" s="58"/>
      <c r="AB37" s="58"/>
      <c r="AC37" s="359"/>
      <c r="AD37" s="329"/>
      <c r="AE37" s="37"/>
      <c r="AF37" s="378">
        <f>'San Cristóbal'!$BB$12</f>
        <v>0</v>
      </c>
    </row>
    <row r="38" spans="1:68" ht="30.75" hidden="1" customHeight="1" x14ac:dyDescent="0.2">
      <c r="A38" s="35"/>
      <c r="B38" s="19"/>
      <c r="C38" s="19"/>
      <c r="D38" s="35"/>
      <c r="E38" s="231"/>
      <c r="F38" s="37"/>
      <c r="G38" s="37"/>
      <c r="H38" s="302"/>
      <c r="I38" s="35"/>
      <c r="J38" s="231"/>
      <c r="K38" s="231"/>
      <c r="L38" s="231"/>
      <c r="M38" s="231"/>
      <c r="N38" s="231"/>
      <c r="O38" s="347">
        <v>0</v>
      </c>
      <c r="P38" s="256"/>
      <c r="Q38" s="256"/>
      <c r="R38" s="256"/>
      <c r="S38" s="231"/>
      <c r="T38" s="231"/>
      <c r="U38" s="231"/>
      <c r="V38" s="278" t="s">
        <v>1537</v>
      </c>
      <c r="W38" s="231"/>
      <c r="X38" s="231"/>
      <c r="Y38" s="347"/>
      <c r="Z38" s="378">
        <f>Santafe!$AV$12</f>
        <v>1</v>
      </c>
      <c r="AA38" s="58"/>
      <c r="AB38" s="58"/>
      <c r="AC38" s="359"/>
      <c r="AD38" s="329"/>
      <c r="AE38" s="37"/>
      <c r="AF38" s="378">
        <f>Santafe!$BB$12</f>
        <v>0</v>
      </c>
    </row>
    <row r="39" spans="1:68" ht="30.75" hidden="1" customHeight="1" x14ac:dyDescent="0.2">
      <c r="A39" s="35"/>
      <c r="B39" s="19"/>
      <c r="C39" s="19"/>
      <c r="D39" s="35"/>
      <c r="E39" s="231"/>
      <c r="F39" s="37"/>
      <c r="G39" s="37"/>
      <c r="H39" s="302"/>
      <c r="I39" s="35"/>
      <c r="J39" s="231"/>
      <c r="K39" s="231"/>
      <c r="L39" s="231"/>
      <c r="M39" s="231"/>
      <c r="N39" s="231"/>
      <c r="O39" s="347">
        <v>0</v>
      </c>
      <c r="P39" s="256"/>
      <c r="Q39" s="256"/>
      <c r="R39" s="256"/>
      <c r="S39" s="231"/>
      <c r="T39" s="231"/>
      <c r="U39" s="231"/>
      <c r="V39" s="278" t="s">
        <v>692</v>
      </c>
      <c r="W39" s="231"/>
      <c r="X39" s="231"/>
      <c r="Y39" s="347"/>
      <c r="Z39" s="378">
        <f>Suba!$AV$12</f>
        <v>1</v>
      </c>
      <c r="AA39" s="58"/>
      <c r="AB39" s="58"/>
      <c r="AC39" s="359"/>
      <c r="AD39" s="329"/>
      <c r="AE39" s="37"/>
      <c r="AF39" s="378">
        <f>Suba!$BB$12</f>
        <v>0</v>
      </c>
    </row>
    <row r="40" spans="1:68" ht="30.75" hidden="1" customHeight="1" x14ac:dyDescent="0.2">
      <c r="A40" s="35"/>
      <c r="B40" s="19"/>
      <c r="C40" s="19"/>
      <c r="D40" s="35"/>
      <c r="E40" s="231"/>
      <c r="F40" s="37"/>
      <c r="G40" s="37"/>
      <c r="H40" s="302"/>
      <c r="I40" s="35"/>
      <c r="J40" s="231"/>
      <c r="K40" s="231"/>
      <c r="L40" s="231"/>
      <c r="M40" s="231"/>
      <c r="N40" s="231"/>
      <c r="O40" s="347">
        <v>0</v>
      </c>
      <c r="P40" s="256"/>
      <c r="Q40" s="256"/>
      <c r="R40" s="256"/>
      <c r="S40" s="231"/>
      <c r="T40" s="231"/>
      <c r="U40" s="231"/>
      <c r="V40" s="278" t="s">
        <v>691</v>
      </c>
      <c r="W40" s="231"/>
      <c r="X40" s="231"/>
      <c r="Y40" s="347"/>
      <c r="Z40" s="378">
        <f>Sumapaz!$AV$12</f>
        <v>0.8</v>
      </c>
      <c r="AA40" s="58"/>
      <c r="AB40" s="58"/>
      <c r="AC40" s="359"/>
      <c r="AD40" s="329"/>
      <c r="AE40" s="37"/>
      <c r="AF40" s="378">
        <f>Sumapaz!$BB$12</f>
        <v>0</v>
      </c>
    </row>
    <row r="41" spans="1:68" ht="30.75" hidden="1" customHeight="1" x14ac:dyDescent="0.2">
      <c r="A41" s="35"/>
      <c r="B41" s="19"/>
      <c r="C41" s="19"/>
      <c r="D41" s="35"/>
      <c r="E41" s="231"/>
      <c r="F41" s="37"/>
      <c r="G41" s="37"/>
      <c r="H41" s="302"/>
      <c r="I41" s="35"/>
      <c r="J41" s="231"/>
      <c r="K41" s="231"/>
      <c r="L41" s="231"/>
      <c r="M41" s="231"/>
      <c r="N41" s="231"/>
      <c r="O41" s="347">
        <v>0</v>
      </c>
      <c r="P41" s="256"/>
      <c r="Q41" s="256"/>
      <c r="R41" s="256"/>
      <c r="S41" s="231"/>
      <c r="T41" s="231"/>
      <c r="U41" s="231"/>
      <c r="V41" s="278" t="s">
        <v>690</v>
      </c>
      <c r="W41" s="231"/>
      <c r="X41" s="231"/>
      <c r="Y41" s="347"/>
      <c r="Z41" s="378">
        <f>Teusaquillo!$AV$12</f>
        <v>0.93</v>
      </c>
      <c r="AA41" s="58"/>
      <c r="AB41" s="58"/>
      <c r="AC41" s="359"/>
      <c r="AD41" s="329"/>
      <c r="AE41" s="37"/>
      <c r="AF41" s="378">
        <f>Teusaquillo!$BB$12</f>
        <v>0</v>
      </c>
    </row>
    <row r="42" spans="1:68" ht="30.75" hidden="1" customHeight="1" x14ac:dyDescent="0.2">
      <c r="A42" s="35"/>
      <c r="B42" s="19"/>
      <c r="C42" s="19"/>
      <c r="D42" s="35"/>
      <c r="E42" s="231"/>
      <c r="F42" s="37"/>
      <c r="G42" s="37"/>
      <c r="H42" s="302"/>
      <c r="I42" s="35"/>
      <c r="J42" s="231"/>
      <c r="K42" s="231"/>
      <c r="L42" s="231"/>
      <c r="M42" s="231"/>
      <c r="N42" s="231"/>
      <c r="O42" s="347">
        <v>0</v>
      </c>
      <c r="P42" s="256"/>
      <c r="Q42" s="256"/>
      <c r="R42" s="256"/>
      <c r="S42" s="231"/>
      <c r="T42" s="231"/>
      <c r="U42" s="231"/>
      <c r="V42" s="278" t="s">
        <v>689</v>
      </c>
      <c r="W42" s="231"/>
      <c r="X42" s="231"/>
      <c r="Y42" s="347"/>
      <c r="Z42" s="378">
        <f>Tunjuelito!$AV$12</f>
        <v>1</v>
      </c>
      <c r="AA42" s="58"/>
      <c r="AB42" s="58"/>
      <c r="AC42" s="359"/>
      <c r="AD42" s="329"/>
      <c r="AE42" s="37"/>
      <c r="AF42" s="378">
        <f>Tunjuelito!$BB$12</f>
        <v>0</v>
      </c>
    </row>
    <row r="43" spans="1:68" ht="30.75" hidden="1" customHeight="1" x14ac:dyDescent="0.2">
      <c r="A43" s="35"/>
      <c r="B43" s="19"/>
      <c r="C43" s="19"/>
      <c r="D43" s="35"/>
      <c r="E43" s="231"/>
      <c r="F43" s="37"/>
      <c r="G43" s="37"/>
      <c r="H43" s="302"/>
      <c r="I43" s="35"/>
      <c r="J43" s="231"/>
      <c r="K43" s="231"/>
      <c r="L43" s="231"/>
      <c r="M43" s="231"/>
      <c r="N43" s="231"/>
      <c r="O43" s="347">
        <v>0</v>
      </c>
      <c r="P43" s="256"/>
      <c r="Q43" s="256"/>
      <c r="R43" s="256"/>
      <c r="S43" s="231"/>
      <c r="T43" s="231"/>
      <c r="U43" s="231"/>
      <c r="V43" s="278" t="s">
        <v>688</v>
      </c>
      <c r="W43" s="231"/>
      <c r="X43" s="231"/>
      <c r="Y43" s="347"/>
      <c r="Z43" s="378">
        <f>Usaquén!$AV$12</f>
        <v>0.95</v>
      </c>
      <c r="AA43" s="58"/>
      <c r="AB43" s="58"/>
      <c r="AC43" s="359"/>
      <c r="AD43" s="329"/>
      <c r="AE43" s="37"/>
      <c r="AF43" s="378">
        <f>Usaquén!$BB$12</f>
        <v>0</v>
      </c>
    </row>
    <row r="44" spans="1:68" ht="30.75" hidden="1" customHeight="1" x14ac:dyDescent="0.2">
      <c r="A44" s="35"/>
      <c r="B44" s="19"/>
      <c r="C44" s="19"/>
      <c r="D44" s="35"/>
      <c r="E44" s="231"/>
      <c r="F44" s="37"/>
      <c r="G44" s="37"/>
      <c r="H44" s="302"/>
      <c r="I44" s="35"/>
      <c r="J44" s="231"/>
      <c r="K44" s="231"/>
      <c r="L44" s="231"/>
      <c r="M44" s="231"/>
      <c r="N44" s="231"/>
      <c r="O44" s="347">
        <v>0</v>
      </c>
      <c r="P44" s="256"/>
      <c r="Q44" s="256"/>
      <c r="R44" s="256"/>
      <c r="S44" s="231"/>
      <c r="T44" s="231"/>
      <c r="U44" s="231"/>
      <c r="V44" s="278" t="s">
        <v>687</v>
      </c>
      <c r="W44" s="231"/>
      <c r="X44" s="231"/>
      <c r="Y44" s="347"/>
      <c r="Z44" s="378">
        <f>Usme!$AV$12</f>
        <v>1</v>
      </c>
      <c r="AA44" s="58"/>
      <c r="AB44" s="58"/>
      <c r="AC44" s="359"/>
      <c r="AD44" s="329"/>
      <c r="AE44" s="37"/>
      <c r="AF44" s="378">
        <f>Usme!$BB$12</f>
        <v>0</v>
      </c>
    </row>
    <row r="45" spans="1:68" s="393" customFormat="1" ht="95.25" hidden="1" customHeight="1" x14ac:dyDescent="0.2">
      <c r="A45" s="390">
        <v>2</v>
      </c>
      <c r="B45" s="390" t="s">
        <v>52</v>
      </c>
      <c r="C45" s="390" t="s">
        <v>59</v>
      </c>
      <c r="D45" s="390" t="s">
        <v>2</v>
      </c>
      <c r="E45" s="390" t="s">
        <v>63</v>
      </c>
      <c r="F45" s="390" t="s">
        <v>159</v>
      </c>
      <c r="G45" s="390">
        <v>31</v>
      </c>
      <c r="H45" s="391" t="s">
        <v>160</v>
      </c>
      <c r="I45" s="390" t="s">
        <v>512</v>
      </c>
      <c r="J45" s="390" t="s">
        <v>513</v>
      </c>
      <c r="K45" s="390" t="s">
        <v>370</v>
      </c>
      <c r="L45" s="35">
        <v>21</v>
      </c>
      <c r="M45" s="390" t="s">
        <v>55</v>
      </c>
      <c r="N45" s="390" t="s">
        <v>161</v>
      </c>
      <c r="O45" s="153">
        <v>21</v>
      </c>
      <c r="P45" s="255"/>
      <c r="Q45" s="255"/>
      <c r="R45" s="153">
        <v>21</v>
      </c>
      <c r="S45" s="390" t="s">
        <v>54</v>
      </c>
      <c r="T45" s="390" t="s">
        <v>162</v>
      </c>
      <c r="U45" s="390" t="s">
        <v>163</v>
      </c>
      <c r="V45" s="390" t="s">
        <v>164</v>
      </c>
      <c r="W45" s="388" t="s">
        <v>189</v>
      </c>
      <c r="X45" s="390" t="s">
        <v>514</v>
      </c>
      <c r="Y45" s="392">
        <f t="shared" si="0"/>
        <v>1</v>
      </c>
      <c r="Z45" s="392">
        <f>AVERAGE(Z46:Z66)</f>
        <v>0.78809523809523796</v>
      </c>
      <c r="AA45" s="58"/>
      <c r="AB45" s="58"/>
      <c r="AC45" s="359"/>
      <c r="AD45" s="329"/>
      <c r="AE45" s="37">
        <f t="shared" si="1"/>
        <v>21</v>
      </c>
      <c r="AF45" s="389">
        <f>(Z45*O45/R45)+(AB45*P45/R45)+(AD45*Q45/R45)</f>
        <v>0.78809523809523796</v>
      </c>
      <c r="BJ45" s="148"/>
      <c r="BK45" s="148"/>
      <c r="BL45" s="148"/>
      <c r="BM45" s="148"/>
      <c r="BN45" s="148"/>
      <c r="BO45" s="148"/>
      <c r="BP45" s="148"/>
    </row>
    <row r="46" spans="1:68" ht="30.75" hidden="1" customHeight="1" x14ac:dyDescent="0.2">
      <c r="A46" s="35"/>
      <c r="B46" s="19"/>
      <c r="C46" s="19"/>
      <c r="D46" s="35"/>
      <c r="E46" s="231"/>
      <c r="F46" s="37"/>
      <c r="G46" s="37"/>
      <c r="H46" s="302"/>
      <c r="I46" s="35"/>
      <c r="J46" s="231"/>
      <c r="K46" s="231"/>
      <c r="L46" s="231"/>
      <c r="M46" s="231"/>
      <c r="N46" s="231"/>
      <c r="O46" s="255">
        <v>1</v>
      </c>
      <c r="P46" s="256"/>
      <c r="Q46" s="256"/>
      <c r="R46" s="256"/>
      <c r="S46" s="231"/>
      <c r="T46" s="231"/>
      <c r="U46" s="231"/>
      <c r="V46" s="278" t="s">
        <v>704</v>
      </c>
      <c r="W46" s="231"/>
      <c r="X46" s="231"/>
      <c r="Y46" s="347"/>
      <c r="Z46" s="378">
        <f>'Antonio Nariño'!$AV$13</f>
        <v>1</v>
      </c>
      <c r="AA46" s="58"/>
      <c r="AB46" s="58"/>
      <c r="AC46" s="359"/>
      <c r="AD46" s="329"/>
      <c r="AE46" s="37"/>
      <c r="AF46" s="378">
        <f>'Antonio Nariño'!$BB$13</f>
        <v>4.7619047619047616E-2</v>
      </c>
    </row>
    <row r="47" spans="1:68" ht="30.75" hidden="1" customHeight="1" x14ac:dyDescent="0.2">
      <c r="A47" s="35"/>
      <c r="B47" s="19"/>
      <c r="C47" s="19"/>
      <c r="D47" s="35"/>
      <c r="E47" s="231"/>
      <c r="F47" s="37"/>
      <c r="G47" s="37"/>
      <c r="H47" s="302"/>
      <c r="I47" s="35"/>
      <c r="J47" s="231"/>
      <c r="K47" s="231"/>
      <c r="L47" s="231"/>
      <c r="M47" s="231"/>
      <c r="N47" s="231"/>
      <c r="O47" s="255">
        <v>1</v>
      </c>
      <c r="P47" s="256"/>
      <c r="Q47" s="256"/>
      <c r="R47" s="256"/>
      <c r="S47" s="231"/>
      <c r="T47" s="231"/>
      <c r="U47" s="231"/>
      <c r="V47" s="278" t="s">
        <v>703</v>
      </c>
      <c r="W47" s="231"/>
      <c r="X47" s="231"/>
      <c r="Y47" s="347"/>
      <c r="Z47" s="378">
        <f>'Barrios Unidos'!$AV$13</f>
        <v>1</v>
      </c>
      <c r="AA47" s="58"/>
      <c r="AB47" s="58"/>
      <c r="AC47" s="359"/>
      <c r="AD47" s="329"/>
      <c r="AE47" s="37"/>
      <c r="AF47" s="378">
        <f>'Barrios Unidos'!$BB$13</f>
        <v>4.7619047619047616E-2</v>
      </c>
    </row>
    <row r="48" spans="1:68" ht="30.75" hidden="1" customHeight="1" x14ac:dyDescent="0.2">
      <c r="A48" s="35"/>
      <c r="B48" s="19"/>
      <c r="C48" s="19"/>
      <c r="D48" s="35"/>
      <c r="E48" s="231"/>
      <c r="F48" s="37"/>
      <c r="G48" s="37"/>
      <c r="H48" s="302"/>
      <c r="I48" s="35"/>
      <c r="J48" s="231"/>
      <c r="K48" s="231"/>
      <c r="L48" s="231"/>
      <c r="M48" s="231"/>
      <c r="N48" s="231"/>
      <c r="O48" s="255">
        <v>1</v>
      </c>
      <c r="P48" s="256"/>
      <c r="Q48" s="256"/>
      <c r="R48" s="256"/>
      <c r="S48" s="231"/>
      <c r="T48" s="231"/>
      <c r="U48" s="231"/>
      <c r="V48" s="278" t="s">
        <v>702</v>
      </c>
      <c r="W48" s="231"/>
      <c r="X48" s="231"/>
      <c r="Y48" s="347"/>
      <c r="Z48" s="378">
        <f>Bosa!$AV$13</f>
        <v>1</v>
      </c>
      <c r="AA48" s="58"/>
      <c r="AB48" s="58"/>
      <c r="AC48" s="359"/>
      <c r="AD48" s="329"/>
      <c r="AE48" s="37"/>
      <c r="AF48" s="378">
        <f>Bosa!$BB$13</f>
        <v>4.7619047619047616E-2</v>
      </c>
    </row>
    <row r="49" spans="1:32" ht="30.75" hidden="1" customHeight="1" x14ac:dyDescent="0.2">
      <c r="A49" s="35"/>
      <c r="B49" s="19"/>
      <c r="C49" s="19"/>
      <c r="D49" s="35"/>
      <c r="E49" s="231"/>
      <c r="F49" s="37"/>
      <c r="G49" s="37"/>
      <c r="H49" s="302"/>
      <c r="I49" s="35"/>
      <c r="J49" s="231"/>
      <c r="K49" s="231"/>
      <c r="L49" s="231"/>
      <c r="M49" s="231"/>
      <c r="N49" s="231"/>
      <c r="O49" s="255">
        <v>1</v>
      </c>
      <c r="P49" s="256"/>
      <c r="Q49" s="256"/>
      <c r="R49" s="256"/>
      <c r="S49" s="231"/>
      <c r="T49" s="231"/>
      <c r="U49" s="231"/>
      <c r="V49" s="278" t="s">
        <v>701</v>
      </c>
      <c r="W49" s="231"/>
      <c r="X49" s="231"/>
      <c r="Y49" s="347"/>
      <c r="Z49" s="378">
        <f>Chapinero!$AV$13</f>
        <v>1</v>
      </c>
      <c r="AA49" s="58"/>
      <c r="AB49" s="58"/>
      <c r="AC49" s="359"/>
      <c r="AD49" s="329"/>
      <c r="AE49" s="37"/>
      <c r="AF49" s="378">
        <f>Chapinero!$BB$13</f>
        <v>4.7619047619047616E-2</v>
      </c>
    </row>
    <row r="50" spans="1:32" ht="30.75" hidden="1" customHeight="1" x14ac:dyDescent="0.2">
      <c r="A50" s="35"/>
      <c r="B50" s="19"/>
      <c r="C50" s="19"/>
      <c r="D50" s="35"/>
      <c r="E50" s="231"/>
      <c r="F50" s="37"/>
      <c r="G50" s="37"/>
      <c r="H50" s="302"/>
      <c r="I50" s="35"/>
      <c r="J50" s="231"/>
      <c r="K50" s="231"/>
      <c r="L50" s="231"/>
      <c r="M50" s="231"/>
      <c r="N50" s="231"/>
      <c r="O50" s="255">
        <v>1</v>
      </c>
      <c r="P50" s="256"/>
      <c r="Q50" s="256"/>
      <c r="R50" s="256"/>
      <c r="S50" s="231"/>
      <c r="T50" s="231"/>
      <c r="U50" s="231"/>
      <c r="V50" s="278" t="s">
        <v>700</v>
      </c>
      <c r="W50" s="231"/>
      <c r="X50" s="231"/>
      <c r="Y50" s="347"/>
      <c r="Z50" s="378">
        <f>'Ciudad Bolívar'!$AV$13</f>
        <v>0.7</v>
      </c>
      <c r="AA50" s="58"/>
      <c r="AB50" s="58"/>
      <c r="AC50" s="359"/>
      <c r="AD50" s="329"/>
      <c r="AE50" s="37"/>
      <c r="AF50" s="378">
        <f>'Ciudad Bolívar'!$BB$13</f>
        <v>3.3333333333333333E-2</v>
      </c>
    </row>
    <row r="51" spans="1:32" ht="30.75" hidden="1" customHeight="1" x14ac:dyDescent="0.2">
      <c r="A51" s="35"/>
      <c r="B51" s="19"/>
      <c r="C51" s="19"/>
      <c r="D51" s="35"/>
      <c r="E51" s="231"/>
      <c r="F51" s="37"/>
      <c r="G51" s="37"/>
      <c r="H51" s="302"/>
      <c r="I51" s="35"/>
      <c r="J51" s="231"/>
      <c r="K51" s="231"/>
      <c r="L51" s="231"/>
      <c r="M51" s="231"/>
      <c r="N51" s="231"/>
      <c r="O51" s="255">
        <v>1</v>
      </c>
      <c r="P51" s="256"/>
      <c r="Q51" s="256"/>
      <c r="R51" s="256"/>
      <c r="S51" s="231"/>
      <c r="T51" s="231"/>
      <c r="U51" s="231"/>
      <c r="V51" s="278" t="s">
        <v>699</v>
      </c>
      <c r="W51" s="231"/>
      <c r="X51" s="231"/>
      <c r="Y51" s="347"/>
      <c r="Z51" s="378">
        <f>Engativá!$AV$13</f>
        <v>0.5</v>
      </c>
      <c r="AA51" s="58"/>
      <c r="AB51" s="58"/>
      <c r="AC51" s="359"/>
      <c r="AD51" s="329"/>
      <c r="AE51" s="37"/>
      <c r="AF51" s="378">
        <f>Engativá!$BB$13</f>
        <v>2.3809523809523808E-2</v>
      </c>
    </row>
    <row r="52" spans="1:32" ht="30.75" hidden="1" customHeight="1" x14ac:dyDescent="0.2">
      <c r="A52" s="35"/>
      <c r="B52" s="19"/>
      <c r="C52" s="19"/>
      <c r="D52" s="35"/>
      <c r="E52" s="231"/>
      <c r="F52" s="37"/>
      <c r="G52" s="37"/>
      <c r="H52" s="302"/>
      <c r="I52" s="35"/>
      <c r="J52" s="231"/>
      <c r="K52" s="231"/>
      <c r="L52" s="231"/>
      <c r="M52" s="231"/>
      <c r="N52" s="231"/>
      <c r="O52" s="255">
        <v>1</v>
      </c>
      <c r="P52" s="256"/>
      <c r="Q52" s="256"/>
      <c r="R52" s="256"/>
      <c r="S52" s="231"/>
      <c r="T52" s="231"/>
      <c r="U52" s="231"/>
      <c r="V52" s="278" t="s">
        <v>698</v>
      </c>
      <c r="W52" s="231"/>
      <c r="X52" s="231"/>
      <c r="Y52" s="347"/>
      <c r="Z52" s="378">
        <f>Fontibón!$AV$13</f>
        <v>0.5</v>
      </c>
      <c r="AA52" s="58"/>
      <c r="AB52" s="58"/>
      <c r="AC52" s="359"/>
      <c r="AD52" s="329"/>
      <c r="AE52" s="37"/>
      <c r="AF52" s="378">
        <f>Fontibón!$BB$13</f>
        <v>2.3809523809523808E-2</v>
      </c>
    </row>
    <row r="53" spans="1:32" ht="30.75" hidden="1" customHeight="1" x14ac:dyDescent="0.2">
      <c r="A53" s="35"/>
      <c r="B53" s="19"/>
      <c r="C53" s="19"/>
      <c r="D53" s="35"/>
      <c r="E53" s="231"/>
      <c r="F53" s="37"/>
      <c r="G53" s="37"/>
      <c r="H53" s="302"/>
      <c r="I53" s="35"/>
      <c r="J53" s="231"/>
      <c r="K53" s="231"/>
      <c r="L53" s="231"/>
      <c r="M53" s="231"/>
      <c r="N53" s="231"/>
      <c r="O53" s="255">
        <v>1</v>
      </c>
      <c r="P53" s="256"/>
      <c r="Q53" s="256"/>
      <c r="R53" s="256"/>
      <c r="S53" s="231"/>
      <c r="T53" s="231"/>
      <c r="U53" s="231"/>
      <c r="V53" s="278" t="s">
        <v>697</v>
      </c>
      <c r="W53" s="231"/>
      <c r="X53" s="231"/>
      <c r="Y53" s="347"/>
      <c r="Z53" s="378">
        <f>Kennedy!$AV$13</f>
        <v>0.5</v>
      </c>
      <c r="AA53" s="58"/>
      <c r="AB53" s="58"/>
      <c r="AC53" s="359"/>
      <c r="AD53" s="329"/>
      <c r="AE53" s="37"/>
      <c r="AF53" s="378">
        <f>Kennedy!$BB$13</f>
        <v>2.3809523809523808E-2</v>
      </c>
    </row>
    <row r="54" spans="1:32" ht="30.75" hidden="1" customHeight="1" x14ac:dyDescent="0.2">
      <c r="A54" s="35"/>
      <c r="B54" s="19"/>
      <c r="C54" s="19"/>
      <c r="D54" s="35"/>
      <c r="E54" s="231"/>
      <c r="F54" s="37"/>
      <c r="G54" s="37"/>
      <c r="H54" s="302"/>
      <c r="I54" s="35"/>
      <c r="J54" s="231"/>
      <c r="K54" s="231"/>
      <c r="L54" s="231"/>
      <c r="M54" s="231"/>
      <c r="N54" s="231"/>
      <c r="O54" s="255">
        <v>1</v>
      </c>
      <c r="P54" s="256"/>
      <c r="Q54" s="256"/>
      <c r="R54" s="256"/>
      <c r="S54" s="231"/>
      <c r="T54" s="231"/>
      <c r="U54" s="231"/>
      <c r="V54" s="278" t="s">
        <v>757</v>
      </c>
      <c r="W54" s="231"/>
      <c r="X54" s="231"/>
      <c r="Y54" s="347"/>
      <c r="Z54" s="378">
        <f>'La Candelaria'!$AV$13</f>
        <v>1</v>
      </c>
      <c r="AA54" s="58"/>
      <c r="AB54" s="58"/>
      <c r="AC54" s="359"/>
      <c r="AD54" s="329"/>
      <c r="AE54" s="37"/>
      <c r="AF54" s="378">
        <f>'La Candelaria'!$BB$13</f>
        <v>4.7619047619047616E-2</v>
      </c>
    </row>
    <row r="55" spans="1:32" ht="30.75" hidden="1" customHeight="1" x14ac:dyDescent="0.2">
      <c r="A55" s="35"/>
      <c r="B55" s="19"/>
      <c r="C55" s="19"/>
      <c r="D55" s="35"/>
      <c r="E55" s="231"/>
      <c r="F55" s="37"/>
      <c r="G55" s="37"/>
      <c r="H55" s="302"/>
      <c r="I55" s="35"/>
      <c r="J55" s="231"/>
      <c r="K55" s="231"/>
      <c r="L55" s="231"/>
      <c r="M55" s="231"/>
      <c r="N55" s="231"/>
      <c r="O55" s="255">
        <v>1</v>
      </c>
      <c r="P55" s="256"/>
      <c r="Q55" s="256"/>
      <c r="R55" s="256"/>
      <c r="S55" s="231"/>
      <c r="T55" s="231"/>
      <c r="U55" s="231"/>
      <c r="V55" s="278" t="s">
        <v>758</v>
      </c>
      <c r="W55" s="231"/>
      <c r="X55" s="231"/>
      <c r="Y55" s="347"/>
      <c r="Z55" s="378">
        <f>'Los Mártires'!$AV$13</f>
        <v>1</v>
      </c>
      <c r="AA55" s="58"/>
      <c r="AB55" s="58"/>
      <c r="AC55" s="359"/>
      <c r="AD55" s="329"/>
      <c r="AE55" s="37"/>
      <c r="AF55" s="378">
        <f>'Los Mártires'!$BB$13</f>
        <v>4.7619047619047616E-2</v>
      </c>
    </row>
    <row r="56" spans="1:32" ht="30.75" hidden="1" customHeight="1" x14ac:dyDescent="0.2">
      <c r="A56" s="35"/>
      <c r="B56" s="19"/>
      <c r="C56" s="19"/>
      <c r="D56" s="35"/>
      <c r="E56" s="231"/>
      <c r="F56" s="37"/>
      <c r="G56" s="37"/>
      <c r="H56" s="302"/>
      <c r="I56" s="35"/>
      <c r="J56" s="231"/>
      <c r="K56" s="231"/>
      <c r="L56" s="231"/>
      <c r="M56" s="231"/>
      <c r="N56" s="231"/>
      <c r="O56" s="255">
        <v>1</v>
      </c>
      <c r="P56" s="256"/>
      <c r="Q56" s="256"/>
      <c r="R56" s="256"/>
      <c r="S56" s="231"/>
      <c r="T56" s="231"/>
      <c r="U56" s="231"/>
      <c r="V56" s="278" t="s">
        <v>696</v>
      </c>
      <c r="W56" s="231"/>
      <c r="X56" s="231"/>
      <c r="Y56" s="347"/>
      <c r="Z56" s="378">
        <f>'Puente Aranda'!$AV$13</f>
        <v>1</v>
      </c>
      <c r="AA56" s="58"/>
      <c r="AB56" s="58"/>
      <c r="AC56" s="359"/>
      <c r="AD56" s="329"/>
      <c r="AE56" s="37"/>
      <c r="AF56" s="378">
        <f>'Puente Aranda'!$BB$13</f>
        <v>4.7619047619047616E-2</v>
      </c>
    </row>
    <row r="57" spans="1:32" ht="30.75" hidden="1" customHeight="1" x14ac:dyDescent="0.2">
      <c r="A57" s="35"/>
      <c r="B57" s="19"/>
      <c r="C57" s="19"/>
      <c r="D57" s="35"/>
      <c r="E57" s="231"/>
      <c r="F57" s="37"/>
      <c r="G57" s="37"/>
      <c r="H57" s="302"/>
      <c r="I57" s="35"/>
      <c r="J57" s="231"/>
      <c r="K57" s="231"/>
      <c r="L57" s="231"/>
      <c r="M57" s="231"/>
      <c r="N57" s="231"/>
      <c r="O57" s="255">
        <v>1</v>
      </c>
      <c r="P57" s="256"/>
      <c r="Q57" s="256"/>
      <c r="R57" s="256"/>
      <c r="S57" s="231"/>
      <c r="T57" s="231"/>
      <c r="U57" s="231"/>
      <c r="V57" s="278" t="s">
        <v>770</v>
      </c>
      <c r="W57" s="231"/>
      <c r="X57" s="231"/>
      <c r="Y57" s="347"/>
      <c r="Z57" s="378">
        <f>'Rafael Uribe Uribe'!$AV$13</f>
        <v>0</v>
      </c>
      <c r="AA57" s="58"/>
      <c r="AB57" s="58"/>
      <c r="AC57" s="359"/>
      <c r="AD57" s="329"/>
      <c r="AE57" s="37"/>
      <c r="AF57" s="378">
        <f>'Rafael Uribe Uribe'!$BB$13</f>
        <v>0</v>
      </c>
    </row>
    <row r="58" spans="1:32" ht="30.75" hidden="1" customHeight="1" x14ac:dyDescent="0.2">
      <c r="A58" s="35"/>
      <c r="B58" s="19"/>
      <c r="C58" s="19"/>
      <c r="D58" s="35"/>
      <c r="E58" s="231"/>
      <c r="F58" s="37"/>
      <c r="G58" s="37"/>
      <c r="H58" s="302"/>
      <c r="I58" s="35"/>
      <c r="J58" s="231"/>
      <c r="K58" s="231"/>
      <c r="L58" s="231"/>
      <c r="M58" s="231"/>
      <c r="N58" s="231"/>
      <c r="O58" s="255">
        <v>1</v>
      </c>
      <c r="P58" s="256"/>
      <c r="Q58" s="256"/>
      <c r="R58" s="256"/>
      <c r="S58" s="231"/>
      <c r="T58" s="231"/>
      <c r="U58" s="231"/>
      <c r="V58" s="278" t="s">
        <v>694</v>
      </c>
      <c r="W58" s="231"/>
      <c r="X58" s="231"/>
      <c r="Y58" s="347"/>
      <c r="Z58" s="378">
        <f>'San Cristóbal'!$AV$13</f>
        <v>1</v>
      </c>
      <c r="AA58" s="58"/>
      <c r="AB58" s="58"/>
      <c r="AC58" s="359"/>
      <c r="AD58" s="329"/>
      <c r="AE58" s="37"/>
      <c r="AF58" s="378">
        <f>'San Cristóbal'!$BB$13</f>
        <v>4.7619047619047616E-2</v>
      </c>
    </row>
    <row r="59" spans="1:32" ht="30.75" hidden="1" customHeight="1" x14ac:dyDescent="0.2">
      <c r="A59" s="35"/>
      <c r="B59" s="19"/>
      <c r="C59" s="19"/>
      <c r="D59" s="35"/>
      <c r="E59" s="231"/>
      <c r="F59" s="37"/>
      <c r="G59" s="37"/>
      <c r="H59" s="302"/>
      <c r="I59" s="35"/>
      <c r="J59" s="231"/>
      <c r="K59" s="231"/>
      <c r="L59" s="231"/>
      <c r="M59" s="231"/>
      <c r="N59" s="231"/>
      <c r="O59" s="255">
        <v>1</v>
      </c>
      <c r="P59" s="256"/>
      <c r="Q59" s="256"/>
      <c r="R59" s="256"/>
      <c r="S59" s="231"/>
      <c r="T59" s="231"/>
      <c r="U59" s="231"/>
      <c r="V59" s="278" t="s">
        <v>1537</v>
      </c>
      <c r="W59" s="231"/>
      <c r="X59" s="231"/>
      <c r="Y59" s="347"/>
      <c r="Z59" s="378">
        <f>Santafe!$AV$13</f>
        <v>1</v>
      </c>
      <c r="AA59" s="58"/>
      <c r="AB59" s="58"/>
      <c r="AC59" s="359"/>
      <c r="AD59" s="329"/>
      <c r="AE59" s="37"/>
      <c r="AF59" s="378">
        <f>Santafe!$BB$13</f>
        <v>4.7619047619047616E-2</v>
      </c>
    </row>
    <row r="60" spans="1:32" ht="30.75" hidden="1" customHeight="1" x14ac:dyDescent="0.2">
      <c r="A60" s="35"/>
      <c r="B60" s="19"/>
      <c r="C60" s="19"/>
      <c r="D60" s="35"/>
      <c r="E60" s="231"/>
      <c r="F60" s="37"/>
      <c r="G60" s="37"/>
      <c r="H60" s="302"/>
      <c r="I60" s="35"/>
      <c r="J60" s="231"/>
      <c r="K60" s="231"/>
      <c r="L60" s="231"/>
      <c r="M60" s="231"/>
      <c r="N60" s="231"/>
      <c r="O60" s="255">
        <v>1</v>
      </c>
      <c r="P60" s="256"/>
      <c r="Q60" s="256"/>
      <c r="R60" s="256"/>
      <c r="S60" s="231"/>
      <c r="T60" s="231"/>
      <c r="U60" s="231"/>
      <c r="V60" s="278" t="s">
        <v>692</v>
      </c>
      <c r="W60" s="231"/>
      <c r="X60" s="231"/>
      <c r="Y60" s="347"/>
      <c r="Z60" s="378">
        <f>Suba!$AV$13</f>
        <v>0.5</v>
      </c>
      <c r="AA60" s="58"/>
      <c r="AB60" s="58"/>
      <c r="AC60" s="359"/>
      <c r="AD60" s="329"/>
      <c r="AE60" s="37"/>
      <c r="AF60" s="378">
        <f>Suba!$BB$13</f>
        <v>2.3809523809523808E-2</v>
      </c>
    </row>
    <row r="61" spans="1:32" ht="30.75" hidden="1" customHeight="1" x14ac:dyDescent="0.2">
      <c r="A61" s="35"/>
      <c r="B61" s="19"/>
      <c r="C61" s="19"/>
      <c r="D61" s="35"/>
      <c r="E61" s="231"/>
      <c r="F61" s="37"/>
      <c r="G61" s="37"/>
      <c r="H61" s="302"/>
      <c r="I61" s="35"/>
      <c r="J61" s="231"/>
      <c r="K61" s="231"/>
      <c r="L61" s="231"/>
      <c r="M61" s="231"/>
      <c r="N61" s="231"/>
      <c r="O61" s="255">
        <v>1</v>
      </c>
      <c r="P61" s="256"/>
      <c r="Q61" s="256"/>
      <c r="R61" s="256"/>
      <c r="S61" s="231"/>
      <c r="T61" s="231"/>
      <c r="U61" s="231"/>
      <c r="V61" s="278" t="s">
        <v>691</v>
      </c>
      <c r="W61" s="231"/>
      <c r="X61" s="231"/>
      <c r="Y61" s="347"/>
      <c r="Z61" s="378">
        <f>Sumapaz!$AV$13</f>
        <v>1</v>
      </c>
      <c r="AA61" s="58"/>
      <c r="AB61" s="58"/>
      <c r="AC61" s="359"/>
      <c r="AD61" s="329"/>
      <c r="AE61" s="37"/>
      <c r="AF61" s="378">
        <f>Sumapaz!$BB$13</f>
        <v>4.7619047619047616E-2</v>
      </c>
    </row>
    <row r="62" spans="1:32" ht="30.75" hidden="1" customHeight="1" x14ac:dyDescent="0.2">
      <c r="A62" s="35"/>
      <c r="B62" s="19"/>
      <c r="C62" s="19"/>
      <c r="D62" s="35"/>
      <c r="E62" s="231"/>
      <c r="F62" s="37"/>
      <c r="G62" s="37"/>
      <c r="H62" s="302"/>
      <c r="I62" s="35"/>
      <c r="J62" s="231"/>
      <c r="K62" s="231"/>
      <c r="L62" s="231"/>
      <c r="M62" s="231"/>
      <c r="N62" s="231"/>
      <c r="O62" s="255">
        <v>1</v>
      </c>
      <c r="P62" s="256"/>
      <c r="Q62" s="256"/>
      <c r="R62" s="256"/>
      <c r="S62" s="231"/>
      <c r="T62" s="231"/>
      <c r="U62" s="231"/>
      <c r="V62" s="278" t="s">
        <v>690</v>
      </c>
      <c r="W62" s="231"/>
      <c r="X62" s="231"/>
      <c r="Y62" s="347"/>
      <c r="Z62" s="378">
        <f>Teusaquillo!$AV$13</f>
        <v>1</v>
      </c>
      <c r="AA62" s="58"/>
      <c r="AB62" s="58"/>
      <c r="AC62" s="359"/>
      <c r="AD62" s="329"/>
      <c r="AE62" s="37"/>
      <c r="AF62" s="378">
        <f>Teusaquillo!$BB$13</f>
        <v>4.7619047619047616E-2</v>
      </c>
    </row>
    <row r="63" spans="1:32" ht="30.75" hidden="1" customHeight="1" x14ac:dyDescent="0.2">
      <c r="A63" s="35"/>
      <c r="B63" s="19"/>
      <c r="C63" s="19"/>
      <c r="D63" s="35"/>
      <c r="E63" s="231"/>
      <c r="F63" s="37"/>
      <c r="G63" s="37"/>
      <c r="H63" s="302"/>
      <c r="I63" s="35"/>
      <c r="J63" s="231"/>
      <c r="K63" s="231"/>
      <c r="L63" s="231"/>
      <c r="M63" s="231"/>
      <c r="N63" s="231"/>
      <c r="O63" s="255">
        <v>1</v>
      </c>
      <c r="P63" s="256"/>
      <c r="Q63" s="256"/>
      <c r="R63" s="256"/>
      <c r="S63" s="231"/>
      <c r="T63" s="231"/>
      <c r="U63" s="231"/>
      <c r="V63" s="278" t="s">
        <v>689</v>
      </c>
      <c r="W63" s="231"/>
      <c r="X63" s="231"/>
      <c r="Y63" s="347"/>
      <c r="Z63" s="378">
        <f>Tunjuelito!$AV$13</f>
        <v>0.85</v>
      </c>
      <c r="AA63" s="58"/>
      <c r="AB63" s="58"/>
      <c r="AC63" s="359"/>
      <c r="AD63" s="329"/>
      <c r="AE63" s="37"/>
      <c r="AF63" s="378">
        <f>Tunjuelito!$BB$13</f>
        <v>4.0476190476190478E-2</v>
      </c>
    </row>
    <row r="64" spans="1:32" ht="30.75" hidden="1" customHeight="1" x14ac:dyDescent="0.2">
      <c r="A64" s="35"/>
      <c r="B64" s="19"/>
      <c r="C64" s="19"/>
      <c r="D64" s="35"/>
      <c r="E64" s="231"/>
      <c r="F64" s="37"/>
      <c r="G64" s="37"/>
      <c r="H64" s="302"/>
      <c r="I64" s="35"/>
      <c r="J64" s="231"/>
      <c r="K64" s="231"/>
      <c r="L64" s="231"/>
      <c r="M64" s="231"/>
      <c r="N64" s="231"/>
      <c r="O64" s="255">
        <v>1</v>
      </c>
      <c r="P64" s="256"/>
      <c r="Q64" s="256"/>
      <c r="R64" s="256"/>
      <c r="S64" s="231"/>
      <c r="T64" s="231"/>
      <c r="U64" s="231"/>
      <c r="V64" s="278" t="s">
        <v>688</v>
      </c>
      <c r="W64" s="231"/>
      <c r="X64" s="231"/>
      <c r="Y64" s="347"/>
      <c r="Z64" s="378">
        <f>Usaquén!$AV$13</f>
        <v>1</v>
      </c>
      <c r="AA64" s="58"/>
      <c r="AB64" s="58"/>
      <c r="AC64" s="359"/>
      <c r="AD64" s="329"/>
      <c r="AE64" s="37"/>
      <c r="AF64" s="378">
        <f>Usaquén!$BB$13</f>
        <v>4.7619047619047616E-2</v>
      </c>
    </row>
    <row r="65" spans="1:68" ht="30.75" hidden="1" customHeight="1" x14ac:dyDescent="0.2">
      <c r="A65" s="35"/>
      <c r="B65" s="19"/>
      <c r="C65" s="19"/>
      <c r="D65" s="35"/>
      <c r="E65" s="231"/>
      <c r="F65" s="37"/>
      <c r="G65" s="37"/>
      <c r="H65" s="302"/>
      <c r="I65" s="35"/>
      <c r="J65" s="231"/>
      <c r="K65" s="231"/>
      <c r="L65" s="231"/>
      <c r="M65" s="231"/>
      <c r="N65" s="231"/>
      <c r="O65" s="255">
        <v>1</v>
      </c>
      <c r="P65" s="256"/>
      <c r="Q65" s="256"/>
      <c r="R65" s="256"/>
      <c r="S65" s="231"/>
      <c r="T65" s="231"/>
      <c r="U65" s="231"/>
      <c r="V65" s="278" t="s">
        <v>687</v>
      </c>
      <c r="W65" s="231"/>
      <c r="X65" s="231"/>
      <c r="Y65" s="347"/>
      <c r="Z65" s="378">
        <f>Usme!$AV$13</f>
        <v>1</v>
      </c>
      <c r="AA65" s="58"/>
      <c r="AB65" s="58"/>
      <c r="AC65" s="359"/>
      <c r="AD65" s="329"/>
      <c r="AE65" s="37"/>
      <c r="AF65" s="378">
        <f>Usme!$BB$13</f>
        <v>4.7619047619047616E-2</v>
      </c>
    </row>
    <row r="66" spans="1:68" ht="30.75" hidden="1" customHeight="1" x14ac:dyDescent="0.2">
      <c r="A66" s="35"/>
      <c r="B66" s="19"/>
      <c r="C66" s="19"/>
      <c r="D66" s="35"/>
      <c r="E66" s="231"/>
      <c r="F66" s="37"/>
      <c r="G66" s="37"/>
      <c r="H66" s="302"/>
      <c r="I66" s="35"/>
      <c r="J66" s="231"/>
      <c r="K66" s="231"/>
      <c r="L66" s="231"/>
      <c r="M66" s="231"/>
      <c r="N66" s="231"/>
      <c r="O66" s="255">
        <v>1</v>
      </c>
      <c r="P66" s="256"/>
      <c r="Q66" s="256"/>
      <c r="R66" s="256"/>
      <c r="S66" s="231"/>
      <c r="T66" s="231"/>
      <c r="U66" s="231"/>
      <c r="V66" s="278" t="s">
        <v>769</v>
      </c>
      <c r="W66" s="231"/>
      <c r="X66" s="231"/>
      <c r="Y66" s="347"/>
      <c r="Z66" s="347">
        <v>0</v>
      </c>
      <c r="AA66" s="58"/>
      <c r="AB66" s="58"/>
      <c r="AC66" s="359"/>
      <c r="AD66" s="329"/>
      <c r="AE66" s="37"/>
      <c r="AF66" s="377">
        <v>0</v>
      </c>
    </row>
    <row r="67" spans="1:68" ht="95.25" hidden="1" customHeight="1" x14ac:dyDescent="0.2">
      <c r="A67" s="35">
        <v>3</v>
      </c>
      <c r="B67" s="35" t="s">
        <v>57</v>
      </c>
      <c r="C67" s="35" t="s">
        <v>59</v>
      </c>
      <c r="D67" s="35" t="s">
        <v>254</v>
      </c>
      <c r="E67" s="231" t="s">
        <v>63</v>
      </c>
      <c r="F67" s="231" t="s">
        <v>159</v>
      </c>
      <c r="G67" s="231">
        <v>31</v>
      </c>
      <c r="H67" s="305" t="s">
        <v>160</v>
      </c>
      <c r="I67" s="37" t="s">
        <v>221</v>
      </c>
      <c r="J67" s="231" t="s">
        <v>222</v>
      </c>
      <c r="K67" s="231" t="s">
        <v>515</v>
      </c>
      <c r="L67" s="231">
        <v>1</v>
      </c>
      <c r="M67" s="231" t="s">
        <v>51</v>
      </c>
      <c r="N67" s="231" t="s">
        <v>223</v>
      </c>
      <c r="O67" s="256">
        <v>1</v>
      </c>
      <c r="P67" s="256">
        <v>1</v>
      </c>
      <c r="Q67" s="256">
        <v>1</v>
      </c>
      <c r="R67" s="256">
        <v>1</v>
      </c>
      <c r="S67" s="231" t="s">
        <v>54</v>
      </c>
      <c r="T67" s="231" t="s">
        <v>224</v>
      </c>
      <c r="U67" s="231" t="s">
        <v>516</v>
      </c>
      <c r="V67" s="231" t="s">
        <v>211</v>
      </c>
      <c r="W67" s="231" t="s">
        <v>189</v>
      </c>
      <c r="X67" s="231" t="s">
        <v>517</v>
      </c>
      <c r="Y67" s="347">
        <f t="shared" si="0"/>
        <v>1</v>
      </c>
      <c r="Z67" s="347">
        <f>VLOOKUP(I67,'Nivel central'!$I$11:$Z$35,18,0)</f>
        <v>0</v>
      </c>
      <c r="AA67" s="58">
        <f t="shared" si="3"/>
        <v>1</v>
      </c>
      <c r="AB67" s="58"/>
      <c r="AC67" s="359">
        <f t="shared" si="4"/>
        <v>1</v>
      </c>
      <c r="AD67" s="329"/>
      <c r="AE67" s="58">
        <f>R67</f>
        <v>1</v>
      </c>
      <c r="AF67" s="377">
        <f t="shared" si="2"/>
        <v>0</v>
      </c>
    </row>
    <row r="68" spans="1:68" ht="95.25" hidden="1" customHeight="1" x14ac:dyDescent="0.2">
      <c r="A68" s="35">
        <v>3</v>
      </c>
      <c r="B68" s="35" t="s">
        <v>57</v>
      </c>
      <c r="C68" s="19" t="s">
        <v>59</v>
      </c>
      <c r="D68" s="35" t="s">
        <v>254</v>
      </c>
      <c r="E68" s="231" t="s">
        <v>63</v>
      </c>
      <c r="F68" s="231" t="s">
        <v>159</v>
      </c>
      <c r="G68" s="231">
        <v>31</v>
      </c>
      <c r="H68" s="305" t="s">
        <v>160</v>
      </c>
      <c r="I68" s="37" t="s">
        <v>225</v>
      </c>
      <c r="J68" s="231" t="s">
        <v>226</v>
      </c>
      <c r="K68" s="231" t="s">
        <v>515</v>
      </c>
      <c r="L68" s="231">
        <v>20</v>
      </c>
      <c r="M68" s="231" t="s">
        <v>51</v>
      </c>
      <c r="N68" s="231" t="s">
        <v>227</v>
      </c>
      <c r="O68" s="347"/>
      <c r="P68" s="256">
        <v>1</v>
      </c>
      <c r="Q68" s="256">
        <v>1</v>
      </c>
      <c r="R68" s="256">
        <v>1</v>
      </c>
      <c r="S68" s="231" t="s">
        <v>54</v>
      </c>
      <c r="T68" s="231" t="s">
        <v>228</v>
      </c>
      <c r="U68" s="231" t="s">
        <v>516</v>
      </c>
      <c r="V68" s="231" t="s">
        <v>518</v>
      </c>
      <c r="W68" s="231" t="s">
        <v>189</v>
      </c>
      <c r="X68" s="231" t="s">
        <v>517</v>
      </c>
      <c r="Y68" s="58"/>
      <c r="Z68" s="58"/>
      <c r="AA68" s="58">
        <f t="shared" si="3"/>
        <v>1</v>
      </c>
      <c r="AB68" s="58"/>
      <c r="AC68" s="359">
        <f t="shared" si="4"/>
        <v>1</v>
      </c>
      <c r="AD68" s="329"/>
      <c r="AE68" s="58">
        <f>R68</f>
        <v>1</v>
      </c>
      <c r="AF68" s="367">
        <f t="shared" si="2"/>
        <v>0</v>
      </c>
    </row>
    <row r="69" spans="1:68" ht="95.25" hidden="1" customHeight="1" x14ac:dyDescent="0.2">
      <c r="A69" s="35">
        <v>3</v>
      </c>
      <c r="B69" s="35" t="s">
        <v>57</v>
      </c>
      <c r="C69" s="19" t="s">
        <v>59</v>
      </c>
      <c r="D69" s="35" t="s">
        <v>254</v>
      </c>
      <c r="E69" s="231" t="s">
        <v>63</v>
      </c>
      <c r="F69" s="37" t="s">
        <v>159</v>
      </c>
      <c r="G69" s="37">
        <v>31</v>
      </c>
      <c r="H69" s="300" t="s">
        <v>160</v>
      </c>
      <c r="I69" s="35" t="s">
        <v>412</v>
      </c>
      <c r="J69" s="231" t="s">
        <v>381</v>
      </c>
      <c r="K69" s="231" t="s">
        <v>382</v>
      </c>
      <c r="L69" s="231">
        <v>0</v>
      </c>
      <c r="M69" s="231" t="s">
        <v>55</v>
      </c>
      <c r="N69" s="231" t="s">
        <v>381</v>
      </c>
      <c r="O69" s="301">
        <v>1</v>
      </c>
      <c r="P69" s="306"/>
      <c r="Q69" s="301"/>
      <c r="R69" s="301">
        <v>1</v>
      </c>
      <c r="S69" s="231" t="s">
        <v>54</v>
      </c>
      <c r="T69" s="231" t="s">
        <v>381</v>
      </c>
      <c r="U69" s="231" t="s">
        <v>338</v>
      </c>
      <c r="V69" s="231" t="s">
        <v>211</v>
      </c>
      <c r="W69" s="231" t="s">
        <v>521</v>
      </c>
      <c r="X69" s="231" t="s">
        <v>522</v>
      </c>
      <c r="Y69" s="347">
        <f t="shared" si="0"/>
        <v>1</v>
      </c>
      <c r="Z69" s="347">
        <f>VLOOKUP(I69,'Nivel central'!$I$11:$Z$35,18,0)</f>
        <v>0</v>
      </c>
      <c r="AA69" s="58"/>
      <c r="AB69" s="58"/>
      <c r="AC69" s="359"/>
      <c r="AD69" s="329"/>
      <c r="AE69" s="37">
        <f t="shared" si="1"/>
        <v>1</v>
      </c>
      <c r="AF69" s="377">
        <f t="shared" si="2"/>
        <v>0</v>
      </c>
    </row>
    <row r="70" spans="1:68" ht="95.25" hidden="1" customHeight="1" x14ac:dyDescent="0.2">
      <c r="A70" s="35">
        <v>3</v>
      </c>
      <c r="B70" s="35" t="s">
        <v>57</v>
      </c>
      <c r="C70" s="19" t="s">
        <v>59</v>
      </c>
      <c r="D70" s="35" t="s">
        <v>254</v>
      </c>
      <c r="E70" s="231" t="s">
        <v>63</v>
      </c>
      <c r="F70" s="37" t="s">
        <v>159</v>
      </c>
      <c r="G70" s="37">
        <v>31</v>
      </c>
      <c r="H70" s="300" t="s">
        <v>160</v>
      </c>
      <c r="I70" s="35" t="s">
        <v>410</v>
      </c>
      <c r="J70" s="231" t="s">
        <v>523</v>
      </c>
      <c r="K70" s="231" t="s">
        <v>524</v>
      </c>
      <c r="L70" s="231">
        <v>0</v>
      </c>
      <c r="M70" s="231" t="s">
        <v>55</v>
      </c>
      <c r="N70" s="231" t="s">
        <v>383</v>
      </c>
      <c r="O70" s="301">
        <v>1</v>
      </c>
      <c r="P70" s="301">
        <v>1</v>
      </c>
      <c r="Q70" s="301">
        <v>2</v>
      </c>
      <c r="R70" s="301">
        <v>4</v>
      </c>
      <c r="S70" s="231" t="s">
        <v>378</v>
      </c>
      <c r="T70" s="231" t="s">
        <v>384</v>
      </c>
      <c r="U70" s="231" t="s">
        <v>385</v>
      </c>
      <c r="V70" s="231" t="s">
        <v>211</v>
      </c>
      <c r="W70" s="231" t="s">
        <v>521</v>
      </c>
      <c r="X70" s="231" t="s">
        <v>386</v>
      </c>
      <c r="Y70" s="347">
        <f t="shared" si="0"/>
        <v>0.25</v>
      </c>
      <c r="Z70" s="347">
        <f>VLOOKUP(I70,'Nivel central'!$I$11:$Z$35,18,0)</f>
        <v>0</v>
      </c>
      <c r="AA70" s="58">
        <f t="shared" si="3"/>
        <v>0.25</v>
      </c>
      <c r="AB70" s="58"/>
      <c r="AC70" s="359">
        <f t="shared" si="4"/>
        <v>0.5</v>
      </c>
      <c r="AD70" s="329"/>
      <c r="AE70" s="37">
        <f t="shared" si="1"/>
        <v>4</v>
      </c>
      <c r="AF70" s="377">
        <f t="shared" si="2"/>
        <v>0</v>
      </c>
    </row>
    <row r="71" spans="1:68" s="393" customFormat="1" ht="95.25" hidden="1" customHeight="1" x14ac:dyDescent="0.2">
      <c r="A71" s="390">
        <v>3</v>
      </c>
      <c r="B71" s="390" t="s">
        <v>57</v>
      </c>
      <c r="C71" s="390" t="s">
        <v>59</v>
      </c>
      <c r="D71" s="390" t="s">
        <v>254</v>
      </c>
      <c r="E71" s="388" t="s">
        <v>63</v>
      </c>
      <c r="F71" s="388" t="s">
        <v>159</v>
      </c>
      <c r="G71" s="388">
        <v>31</v>
      </c>
      <c r="H71" s="394" t="s">
        <v>160</v>
      </c>
      <c r="I71" s="390" t="s">
        <v>1536</v>
      </c>
      <c r="J71" s="388" t="s">
        <v>525</v>
      </c>
      <c r="K71" s="388" t="s">
        <v>524</v>
      </c>
      <c r="L71" s="231">
        <v>0</v>
      </c>
      <c r="M71" s="388" t="s">
        <v>55</v>
      </c>
      <c r="N71" s="388" t="s">
        <v>383</v>
      </c>
      <c r="O71" s="395">
        <v>0</v>
      </c>
      <c r="P71" s="301">
        <v>1</v>
      </c>
      <c r="Q71" s="301">
        <v>2</v>
      </c>
      <c r="R71" s="395">
        <v>3</v>
      </c>
      <c r="S71" s="388" t="s">
        <v>378</v>
      </c>
      <c r="T71" s="388" t="s">
        <v>384</v>
      </c>
      <c r="U71" s="388" t="s">
        <v>385</v>
      </c>
      <c r="V71" s="388" t="s">
        <v>176</v>
      </c>
      <c r="W71" s="388" t="s">
        <v>50</v>
      </c>
      <c r="X71" s="388" t="s">
        <v>386</v>
      </c>
      <c r="Y71" s="392"/>
      <c r="Z71" s="392">
        <f>AVERAGE(Z72:Z92)</f>
        <v>0.88500000000000001</v>
      </c>
      <c r="AA71" s="58">
        <f t="shared" si="3"/>
        <v>0.33333333333333331</v>
      </c>
      <c r="AB71" s="58"/>
      <c r="AC71" s="359">
        <f t="shared" si="4"/>
        <v>0.66666666666666663</v>
      </c>
      <c r="AD71" s="329"/>
      <c r="AE71" s="37">
        <f>R71</f>
        <v>3</v>
      </c>
      <c r="AF71" s="389">
        <f t="shared" si="2"/>
        <v>0</v>
      </c>
      <c r="BJ71" s="148"/>
      <c r="BK71" s="148"/>
      <c r="BL71" s="148"/>
      <c r="BM71" s="148"/>
      <c r="BN71" s="148"/>
      <c r="BO71" s="148"/>
      <c r="BP71" s="148"/>
    </row>
    <row r="72" spans="1:68" ht="30.75" hidden="1" customHeight="1" x14ac:dyDescent="0.2">
      <c r="A72" s="35"/>
      <c r="B72" s="19"/>
      <c r="C72" s="19"/>
      <c r="D72" s="35"/>
      <c r="E72" s="231"/>
      <c r="F72" s="37"/>
      <c r="G72" s="37"/>
      <c r="H72" s="302"/>
      <c r="I72" s="35"/>
      <c r="J72" s="231"/>
      <c r="K72" s="231"/>
      <c r="L72" s="231"/>
      <c r="M72" s="231"/>
      <c r="N72" s="231"/>
      <c r="O72" s="301">
        <v>0</v>
      </c>
      <c r="P72" s="256"/>
      <c r="Q72" s="256"/>
      <c r="R72" s="256"/>
      <c r="S72" s="231"/>
      <c r="T72" s="231"/>
      <c r="U72" s="231"/>
      <c r="V72" s="278" t="s">
        <v>704</v>
      </c>
      <c r="W72" s="231"/>
      <c r="X72" s="231"/>
      <c r="Y72" s="347"/>
      <c r="Z72" s="378">
        <f>'Antonio Nariño'!$AV$14</f>
        <v>1</v>
      </c>
      <c r="AA72" s="58"/>
      <c r="AB72" s="58"/>
      <c r="AC72" s="359"/>
      <c r="AD72" s="329"/>
      <c r="AE72" s="37"/>
      <c r="AF72" s="378">
        <f>'Antonio Nariño'!$BB$14</f>
        <v>0</v>
      </c>
    </row>
    <row r="73" spans="1:68" ht="30.75" hidden="1" customHeight="1" x14ac:dyDescent="0.2">
      <c r="A73" s="35"/>
      <c r="B73" s="19"/>
      <c r="C73" s="19"/>
      <c r="D73" s="35"/>
      <c r="E73" s="231"/>
      <c r="F73" s="37"/>
      <c r="G73" s="37"/>
      <c r="H73" s="302"/>
      <c r="I73" s="35"/>
      <c r="J73" s="231"/>
      <c r="K73" s="231"/>
      <c r="L73" s="231"/>
      <c r="M73" s="231"/>
      <c r="N73" s="231"/>
      <c r="O73" s="301">
        <v>0</v>
      </c>
      <c r="P73" s="256"/>
      <c r="Q73" s="256"/>
      <c r="R73" s="256"/>
      <c r="S73" s="231"/>
      <c r="T73" s="231"/>
      <c r="U73" s="231"/>
      <c r="V73" s="278" t="s">
        <v>703</v>
      </c>
      <c r="W73" s="231"/>
      <c r="X73" s="231"/>
      <c r="Y73" s="347"/>
      <c r="Z73" s="378">
        <f>'Barrios Unidos'!$AV$14</f>
        <v>1</v>
      </c>
      <c r="AA73" s="58"/>
      <c r="AB73" s="58"/>
      <c r="AC73" s="359"/>
      <c r="AD73" s="329"/>
      <c r="AE73" s="37"/>
      <c r="AF73" s="378">
        <f>'Barrios Unidos'!$BB$14</f>
        <v>0</v>
      </c>
    </row>
    <row r="74" spans="1:68" ht="30.75" hidden="1" customHeight="1" x14ac:dyDescent="0.2">
      <c r="A74" s="35"/>
      <c r="B74" s="19"/>
      <c r="C74" s="19"/>
      <c r="D74" s="35"/>
      <c r="E74" s="231"/>
      <c r="F74" s="37"/>
      <c r="G74" s="37"/>
      <c r="H74" s="302"/>
      <c r="I74" s="35"/>
      <c r="J74" s="231"/>
      <c r="K74" s="231"/>
      <c r="L74" s="231"/>
      <c r="M74" s="231"/>
      <c r="N74" s="231"/>
      <c r="O74" s="301">
        <v>0</v>
      </c>
      <c r="P74" s="256"/>
      <c r="Q74" s="256"/>
      <c r="R74" s="256"/>
      <c r="S74" s="231"/>
      <c r="T74" s="231"/>
      <c r="U74" s="231"/>
      <c r="V74" s="278" t="s">
        <v>702</v>
      </c>
      <c r="W74" s="231"/>
      <c r="X74" s="231"/>
      <c r="Y74" s="347"/>
      <c r="Z74" s="378">
        <f>Bosa!$AV$14</f>
        <v>1</v>
      </c>
      <c r="AA74" s="58"/>
      <c r="AB74" s="58"/>
      <c r="AC74" s="359"/>
      <c r="AD74" s="329"/>
      <c r="AE74" s="37"/>
      <c r="AF74" s="378">
        <f>Bosa!$BB$14</f>
        <v>0</v>
      </c>
    </row>
    <row r="75" spans="1:68" ht="30.75" hidden="1" customHeight="1" x14ac:dyDescent="0.2">
      <c r="A75" s="35"/>
      <c r="B75" s="19"/>
      <c r="C75" s="19"/>
      <c r="D75" s="35"/>
      <c r="E75" s="231"/>
      <c r="F75" s="37"/>
      <c r="G75" s="37"/>
      <c r="H75" s="302"/>
      <c r="I75" s="35"/>
      <c r="J75" s="231"/>
      <c r="K75" s="231"/>
      <c r="L75" s="231"/>
      <c r="M75" s="231"/>
      <c r="N75" s="231"/>
      <c r="O75" s="301">
        <v>0</v>
      </c>
      <c r="P75" s="256"/>
      <c r="Q75" s="256"/>
      <c r="R75" s="256"/>
      <c r="S75" s="231"/>
      <c r="T75" s="231"/>
      <c r="U75" s="231"/>
      <c r="V75" s="278" t="s">
        <v>701</v>
      </c>
      <c r="W75" s="231"/>
      <c r="X75" s="231"/>
      <c r="Y75" s="347"/>
      <c r="Z75" s="378">
        <f>Chapinero!$AV$14</f>
        <v>1</v>
      </c>
      <c r="AA75" s="58"/>
      <c r="AB75" s="58"/>
      <c r="AC75" s="359"/>
      <c r="AD75" s="329"/>
      <c r="AE75" s="37"/>
      <c r="AF75" s="378">
        <f>Chapinero!$BB$14</f>
        <v>0</v>
      </c>
    </row>
    <row r="76" spans="1:68" ht="30.75" hidden="1" customHeight="1" x14ac:dyDescent="0.2">
      <c r="A76" s="35"/>
      <c r="B76" s="19"/>
      <c r="C76" s="19"/>
      <c r="D76" s="35"/>
      <c r="E76" s="231"/>
      <c r="F76" s="37"/>
      <c r="G76" s="37"/>
      <c r="H76" s="302"/>
      <c r="I76" s="35"/>
      <c r="J76" s="231"/>
      <c r="K76" s="231"/>
      <c r="L76" s="231"/>
      <c r="M76" s="231"/>
      <c r="N76" s="231"/>
      <c r="O76" s="301">
        <v>0</v>
      </c>
      <c r="P76" s="256"/>
      <c r="Q76" s="256"/>
      <c r="R76" s="256"/>
      <c r="S76" s="231"/>
      <c r="T76" s="231"/>
      <c r="U76" s="231"/>
      <c r="V76" s="278" t="s">
        <v>700</v>
      </c>
      <c r="W76" s="231"/>
      <c r="X76" s="231"/>
      <c r="Y76" s="347"/>
      <c r="Z76" s="378">
        <f>'Ciudad Bolívar'!$AV$14</f>
        <v>0.7</v>
      </c>
      <c r="AA76" s="58"/>
      <c r="AB76" s="58"/>
      <c r="AC76" s="359"/>
      <c r="AD76" s="329"/>
      <c r="AE76" s="37"/>
      <c r="AF76" s="378">
        <f>'Ciudad Bolívar'!$BB$14</f>
        <v>0</v>
      </c>
    </row>
    <row r="77" spans="1:68" ht="30.75" hidden="1" customHeight="1" x14ac:dyDescent="0.2">
      <c r="A77" s="35"/>
      <c r="B77" s="19"/>
      <c r="C77" s="19"/>
      <c r="D77" s="35"/>
      <c r="E77" s="231"/>
      <c r="F77" s="37"/>
      <c r="G77" s="37"/>
      <c r="H77" s="302"/>
      <c r="I77" s="35"/>
      <c r="J77" s="231"/>
      <c r="K77" s="231"/>
      <c r="L77" s="231"/>
      <c r="M77" s="231"/>
      <c r="N77" s="231"/>
      <c r="O77" s="301">
        <v>0</v>
      </c>
      <c r="P77" s="256"/>
      <c r="Q77" s="256"/>
      <c r="R77" s="256"/>
      <c r="S77" s="231"/>
      <c r="T77" s="231"/>
      <c r="U77" s="231"/>
      <c r="V77" s="278" t="s">
        <v>699</v>
      </c>
      <c r="W77" s="231"/>
      <c r="X77" s="231"/>
      <c r="Y77" s="347"/>
      <c r="Z77" s="378">
        <f>Engativá!$AV$14</f>
        <v>1</v>
      </c>
      <c r="AA77" s="58"/>
      <c r="AB77" s="58"/>
      <c r="AC77" s="359"/>
      <c r="AD77" s="329"/>
      <c r="AE77" s="37"/>
      <c r="AF77" s="378">
        <f>Engativá!$BB$14</f>
        <v>0</v>
      </c>
    </row>
    <row r="78" spans="1:68" ht="30.75" hidden="1" customHeight="1" x14ac:dyDescent="0.2">
      <c r="A78" s="35"/>
      <c r="B78" s="19"/>
      <c r="C78" s="19"/>
      <c r="D78" s="35"/>
      <c r="E78" s="231"/>
      <c r="F78" s="37"/>
      <c r="G78" s="37"/>
      <c r="H78" s="302"/>
      <c r="I78" s="35"/>
      <c r="J78" s="231"/>
      <c r="K78" s="231"/>
      <c r="L78" s="231"/>
      <c r="M78" s="231"/>
      <c r="N78" s="231"/>
      <c r="O78" s="301">
        <v>0</v>
      </c>
      <c r="P78" s="256"/>
      <c r="Q78" s="256"/>
      <c r="R78" s="256"/>
      <c r="S78" s="231"/>
      <c r="T78" s="231"/>
      <c r="U78" s="231"/>
      <c r="V78" s="278" t="s">
        <v>698</v>
      </c>
      <c r="W78" s="231"/>
      <c r="X78" s="231"/>
      <c r="Y78" s="347"/>
      <c r="Z78" s="378">
        <f>Fontibón!$AV$14</f>
        <v>1</v>
      </c>
      <c r="AA78" s="58"/>
      <c r="AB78" s="58"/>
      <c r="AC78" s="359"/>
      <c r="AD78" s="329"/>
      <c r="AE78" s="37"/>
      <c r="AF78" s="378">
        <f>Fontibón!$BB$14</f>
        <v>0</v>
      </c>
    </row>
    <row r="79" spans="1:68" ht="30.75" hidden="1" customHeight="1" x14ac:dyDescent="0.2">
      <c r="A79" s="35"/>
      <c r="B79" s="19"/>
      <c r="C79" s="19"/>
      <c r="D79" s="35"/>
      <c r="E79" s="231"/>
      <c r="F79" s="37"/>
      <c r="G79" s="37"/>
      <c r="H79" s="302"/>
      <c r="I79" s="35"/>
      <c r="J79" s="231"/>
      <c r="K79" s="231"/>
      <c r="L79" s="231"/>
      <c r="M79" s="231"/>
      <c r="N79" s="231"/>
      <c r="O79" s="301">
        <v>0</v>
      </c>
      <c r="P79" s="256"/>
      <c r="Q79" s="256"/>
      <c r="R79" s="256"/>
      <c r="S79" s="231"/>
      <c r="T79" s="231"/>
      <c r="U79" s="231"/>
      <c r="V79" s="278" t="s">
        <v>697</v>
      </c>
      <c r="W79" s="231"/>
      <c r="X79" s="231"/>
      <c r="Y79" s="347"/>
      <c r="Z79" s="378">
        <f>Kennedy!$AV$14</f>
        <v>1</v>
      </c>
      <c r="AA79" s="58"/>
      <c r="AB79" s="58"/>
      <c r="AC79" s="359"/>
      <c r="AD79" s="329"/>
      <c r="AE79" s="37"/>
      <c r="AF79" s="378">
        <f>Kennedy!$BB$14</f>
        <v>0</v>
      </c>
    </row>
    <row r="80" spans="1:68" ht="30.75" hidden="1" customHeight="1" x14ac:dyDescent="0.2">
      <c r="A80" s="35"/>
      <c r="B80" s="19"/>
      <c r="C80" s="19"/>
      <c r="D80" s="35"/>
      <c r="E80" s="231"/>
      <c r="F80" s="37"/>
      <c r="G80" s="37"/>
      <c r="H80" s="302"/>
      <c r="I80" s="35"/>
      <c r="J80" s="231"/>
      <c r="K80" s="231"/>
      <c r="L80" s="231"/>
      <c r="M80" s="231"/>
      <c r="N80" s="231"/>
      <c r="O80" s="301">
        <v>0</v>
      </c>
      <c r="P80" s="256"/>
      <c r="Q80" s="256"/>
      <c r="R80" s="256"/>
      <c r="S80" s="231"/>
      <c r="T80" s="231"/>
      <c r="U80" s="231"/>
      <c r="V80" s="278" t="s">
        <v>757</v>
      </c>
      <c r="W80" s="231"/>
      <c r="X80" s="231"/>
      <c r="Y80" s="347"/>
      <c r="Z80" s="378">
        <f>'La Candelaria'!$AV$14</f>
        <v>1</v>
      </c>
      <c r="AA80" s="58"/>
      <c r="AB80" s="58"/>
      <c r="AC80" s="359"/>
      <c r="AD80" s="329"/>
      <c r="AE80" s="37"/>
      <c r="AF80" s="378">
        <f>'La Candelaria'!$BB$14</f>
        <v>0</v>
      </c>
    </row>
    <row r="81" spans="1:68" ht="30.75" hidden="1" customHeight="1" x14ac:dyDescent="0.2">
      <c r="A81" s="35"/>
      <c r="B81" s="19"/>
      <c r="C81" s="19"/>
      <c r="D81" s="35"/>
      <c r="E81" s="231"/>
      <c r="F81" s="37"/>
      <c r="G81" s="37"/>
      <c r="H81" s="302"/>
      <c r="I81" s="35"/>
      <c r="J81" s="231"/>
      <c r="K81" s="231"/>
      <c r="L81" s="231"/>
      <c r="M81" s="231"/>
      <c r="N81" s="231"/>
      <c r="O81" s="301">
        <v>0</v>
      </c>
      <c r="P81" s="256"/>
      <c r="Q81" s="256"/>
      <c r="R81" s="256"/>
      <c r="S81" s="231"/>
      <c r="T81" s="231"/>
      <c r="U81" s="231"/>
      <c r="V81" s="278" t="s">
        <v>758</v>
      </c>
      <c r="W81" s="231"/>
      <c r="X81" s="231"/>
      <c r="Y81" s="347"/>
      <c r="Z81" s="378">
        <f>'Los Mártires'!$AV$14</f>
        <v>1</v>
      </c>
      <c r="AA81" s="58"/>
      <c r="AB81" s="58"/>
      <c r="AC81" s="359"/>
      <c r="AD81" s="329"/>
      <c r="AE81" s="37"/>
      <c r="AF81" s="378">
        <f>'Los Mártires'!$BB$14</f>
        <v>0</v>
      </c>
    </row>
    <row r="82" spans="1:68" ht="30.75" hidden="1" customHeight="1" x14ac:dyDescent="0.2">
      <c r="A82" s="35"/>
      <c r="B82" s="19"/>
      <c r="C82" s="19"/>
      <c r="D82" s="35"/>
      <c r="E82" s="231"/>
      <c r="F82" s="37"/>
      <c r="G82" s="37"/>
      <c r="H82" s="302"/>
      <c r="I82" s="35"/>
      <c r="J82" s="231"/>
      <c r="K82" s="231"/>
      <c r="L82" s="231"/>
      <c r="M82" s="231"/>
      <c r="N82" s="231"/>
      <c r="O82" s="301">
        <v>0</v>
      </c>
      <c r="P82" s="256"/>
      <c r="Q82" s="256"/>
      <c r="R82" s="256"/>
      <c r="S82" s="231"/>
      <c r="T82" s="231"/>
      <c r="U82" s="231"/>
      <c r="V82" s="278" t="s">
        <v>696</v>
      </c>
      <c r="W82" s="231"/>
      <c r="X82" s="231"/>
      <c r="Y82" s="347"/>
      <c r="Z82" s="378">
        <f>'Puente Aranda'!$AV$14</f>
        <v>1</v>
      </c>
      <c r="AA82" s="58"/>
      <c r="AB82" s="58"/>
      <c r="AC82" s="359"/>
      <c r="AD82" s="329"/>
      <c r="AE82" s="37"/>
      <c r="AF82" s="378">
        <f>'Puente Aranda'!$BB$14</f>
        <v>0</v>
      </c>
    </row>
    <row r="83" spans="1:68" ht="30.75" hidden="1" customHeight="1" x14ac:dyDescent="0.2">
      <c r="A83" s="35"/>
      <c r="B83" s="19"/>
      <c r="C83" s="19"/>
      <c r="D83" s="35"/>
      <c r="E83" s="231"/>
      <c r="F83" s="37"/>
      <c r="G83" s="37"/>
      <c r="H83" s="302"/>
      <c r="I83" s="35"/>
      <c r="J83" s="231"/>
      <c r="K83" s="231"/>
      <c r="L83" s="231"/>
      <c r="M83" s="231"/>
      <c r="N83" s="231"/>
      <c r="O83" s="301">
        <v>0</v>
      </c>
      <c r="P83" s="256"/>
      <c r="Q83" s="256"/>
      <c r="R83" s="256"/>
      <c r="S83" s="231"/>
      <c r="T83" s="231"/>
      <c r="U83" s="231"/>
      <c r="V83" s="278" t="s">
        <v>770</v>
      </c>
      <c r="W83" s="231"/>
      <c r="X83" s="231"/>
      <c r="Y83" s="347"/>
      <c r="Z83" s="378">
        <f>'Rafael Uribe Uribe'!$AV$14</f>
        <v>0.75</v>
      </c>
      <c r="AA83" s="58"/>
      <c r="AB83" s="58"/>
      <c r="AC83" s="359"/>
      <c r="AD83" s="329"/>
      <c r="AE83" s="37"/>
      <c r="AF83" s="378">
        <f>'Rafael Uribe Uribe'!$BB$14</f>
        <v>0</v>
      </c>
    </row>
    <row r="84" spans="1:68" ht="30.75" hidden="1" customHeight="1" x14ac:dyDescent="0.2">
      <c r="A84" s="35"/>
      <c r="B84" s="19"/>
      <c r="C84" s="19"/>
      <c r="D84" s="35"/>
      <c r="E84" s="231"/>
      <c r="F84" s="37"/>
      <c r="G84" s="37"/>
      <c r="H84" s="302"/>
      <c r="I84" s="35"/>
      <c r="J84" s="231"/>
      <c r="K84" s="231"/>
      <c r="L84" s="231"/>
      <c r="M84" s="231"/>
      <c r="N84" s="231"/>
      <c r="O84" s="301">
        <v>0</v>
      </c>
      <c r="P84" s="256"/>
      <c r="Q84" s="256"/>
      <c r="R84" s="256"/>
      <c r="S84" s="231"/>
      <c r="T84" s="231"/>
      <c r="U84" s="231"/>
      <c r="V84" s="278" t="s">
        <v>694</v>
      </c>
      <c r="W84" s="231"/>
      <c r="X84" s="231"/>
      <c r="Y84" s="347"/>
      <c r="Z84" s="378">
        <f>'San Cristóbal'!$AV$14</f>
        <v>0.75</v>
      </c>
      <c r="AA84" s="58"/>
      <c r="AB84" s="58"/>
      <c r="AC84" s="359"/>
      <c r="AD84" s="329"/>
      <c r="AE84" s="37"/>
      <c r="AF84" s="378">
        <f>'San Cristóbal'!$BB$14</f>
        <v>0</v>
      </c>
    </row>
    <row r="85" spans="1:68" ht="30.75" hidden="1" customHeight="1" x14ac:dyDescent="0.2">
      <c r="A85" s="35"/>
      <c r="B85" s="19"/>
      <c r="C85" s="19"/>
      <c r="D85" s="35"/>
      <c r="E85" s="231"/>
      <c r="F85" s="37"/>
      <c r="G85" s="37"/>
      <c r="H85" s="302"/>
      <c r="I85" s="35"/>
      <c r="J85" s="231"/>
      <c r="K85" s="231"/>
      <c r="L85" s="231"/>
      <c r="M85" s="231"/>
      <c r="N85" s="231"/>
      <c r="O85" s="301">
        <v>0</v>
      </c>
      <c r="P85" s="256"/>
      <c r="Q85" s="256"/>
      <c r="R85" s="256"/>
      <c r="S85" s="231"/>
      <c r="T85" s="231"/>
      <c r="U85" s="231"/>
      <c r="V85" s="278" t="s">
        <v>1537</v>
      </c>
      <c r="W85" s="231"/>
      <c r="X85" s="231"/>
      <c r="Y85" s="347"/>
      <c r="Z85" s="378">
        <f>Santafe!$AV$14</f>
        <v>1</v>
      </c>
      <c r="AA85" s="58"/>
      <c r="AB85" s="58"/>
      <c r="AC85" s="359"/>
      <c r="AD85" s="329"/>
      <c r="AE85" s="37"/>
      <c r="AF85" s="378">
        <f>Santafe!$BB$14</f>
        <v>0</v>
      </c>
    </row>
    <row r="86" spans="1:68" ht="30.75" hidden="1" customHeight="1" x14ac:dyDescent="0.2">
      <c r="A86" s="35"/>
      <c r="B86" s="19"/>
      <c r="C86" s="19"/>
      <c r="D86" s="35"/>
      <c r="E86" s="231"/>
      <c r="F86" s="37"/>
      <c r="G86" s="37"/>
      <c r="H86" s="302"/>
      <c r="I86" s="35"/>
      <c r="J86" s="231"/>
      <c r="K86" s="231"/>
      <c r="L86" s="231"/>
      <c r="M86" s="231"/>
      <c r="N86" s="231"/>
      <c r="O86" s="301">
        <v>0</v>
      </c>
      <c r="P86" s="256"/>
      <c r="Q86" s="256"/>
      <c r="R86" s="256"/>
      <c r="S86" s="231"/>
      <c r="T86" s="231"/>
      <c r="U86" s="231"/>
      <c r="V86" s="278" t="s">
        <v>692</v>
      </c>
      <c r="W86" s="231"/>
      <c r="X86" s="231"/>
      <c r="Y86" s="347"/>
      <c r="Z86" s="378">
        <f>Suba!$AV$14</f>
        <v>0</v>
      </c>
      <c r="AA86" s="58"/>
      <c r="AB86" s="58"/>
      <c r="AC86" s="359"/>
      <c r="AD86" s="329"/>
      <c r="AE86" s="37"/>
      <c r="AF86" s="378">
        <f>Suba!$BB$14</f>
        <v>0</v>
      </c>
    </row>
    <row r="87" spans="1:68" ht="30.75" hidden="1" customHeight="1" x14ac:dyDescent="0.2">
      <c r="A87" s="35"/>
      <c r="B87" s="19"/>
      <c r="C87" s="19"/>
      <c r="D87" s="35"/>
      <c r="E87" s="231"/>
      <c r="F87" s="37"/>
      <c r="G87" s="37"/>
      <c r="H87" s="302"/>
      <c r="I87" s="35"/>
      <c r="J87" s="231"/>
      <c r="K87" s="231"/>
      <c r="L87" s="231"/>
      <c r="M87" s="231"/>
      <c r="N87" s="231"/>
      <c r="O87" s="301">
        <v>0</v>
      </c>
      <c r="P87" s="256"/>
      <c r="Q87" s="256"/>
      <c r="R87" s="256"/>
      <c r="S87" s="231"/>
      <c r="T87" s="231"/>
      <c r="U87" s="231"/>
      <c r="V87" s="278" t="s">
        <v>691</v>
      </c>
      <c r="W87" s="231"/>
      <c r="X87" s="231"/>
      <c r="Y87" s="347"/>
      <c r="Z87" s="378">
        <f>Sumapaz!$AV$14</f>
        <v>1</v>
      </c>
      <c r="AA87" s="58"/>
      <c r="AB87" s="58"/>
      <c r="AC87" s="359"/>
      <c r="AD87" s="329"/>
      <c r="AE87" s="37"/>
      <c r="AF87" s="378">
        <f>Sumapaz!$BB$14</f>
        <v>0</v>
      </c>
    </row>
    <row r="88" spans="1:68" ht="30.75" hidden="1" customHeight="1" x14ac:dyDescent="0.2">
      <c r="A88" s="35"/>
      <c r="B88" s="19"/>
      <c r="C88" s="19"/>
      <c r="D88" s="35"/>
      <c r="E88" s="231"/>
      <c r="F88" s="37"/>
      <c r="G88" s="37"/>
      <c r="H88" s="302"/>
      <c r="I88" s="35"/>
      <c r="J88" s="231"/>
      <c r="K88" s="231"/>
      <c r="L88" s="231"/>
      <c r="M88" s="231"/>
      <c r="N88" s="231"/>
      <c r="O88" s="301">
        <v>0</v>
      </c>
      <c r="P88" s="256"/>
      <c r="Q88" s="256"/>
      <c r="R88" s="256"/>
      <c r="S88" s="231"/>
      <c r="T88" s="231"/>
      <c r="U88" s="231"/>
      <c r="V88" s="278" t="s">
        <v>690</v>
      </c>
      <c r="W88" s="231"/>
      <c r="X88" s="231"/>
      <c r="Y88" s="347"/>
      <c r="Z88" s="378">
        <f>Teusaquillo!$AV$14</f>
        <v>0.5</v>
      </c>
      <c r="AA88" s="58"/>
      <c r="AB88" s="58"/>
      <c r="AC88" s="359"/>
      <c r="AD88" s="329"/>
      <c r="AE88" s="37"/>
      <c r="AF88" s="378">
        <f>Teusaquillo!$BB$14</f>
        <v>0</v>
      </c>
    </row>
    <row r="89" spans="1:68" ht="30.75" hidden="1" customHeight="1" x14ac:dyDescent="0.2">
      <c r="A89" s="35"/>
      <c r="B89" s="19"/>
      <c r="C89" s="19"/>
      <c r="D89" s="35"/>
      <c r="E89" s="231"/>
      <c r="F89" s="37"/>
      <c r="G89" s="37"/>
      <c r="H89" s="302"/>
      <c r="I89" s="35"/>
      <c r="J89" s="231"/>
      <c r="K89" s="231"/>
      <c r="L89" s="231"/>
      <c r="M89" s="231"/>
      <c r="N89" s="231"/>
      <c r="O89" s="301">
        <v>0</v>
      </c>
      <c r="P89" s="256"/>
      <c r="Q89" s="256"/>
      <c r="R89" s="256"/>
      <c r="S89" s="231"/>
      <c r="T89" s="231"/>
      <c r="U89" s="231"/>
      <c r="V89" s="278" t="s">
        <v>689</v>
      </c>
      <c r="W89" s="231"/>
      <c r="X89" s="231"/>
      <c r="Y89" s="347"/>
      <c r="Z89" s="378">
        <f>Tunjuelito!$AV$14</f>
        <v>1</v>
      </c>
      <c r="AA89" s="58"/>
      <c r="AB89" s="58"/>
      <c r="AC89" s="359"/>
      <c r="AD89" s="329"/>
      <c r="AE89" s="37"/>
      <c r="AF89" s="378">
        <f>Tunjuelito!$BB$14</f>
        <v>0</v>
      </c>
    </row>
    <row r="90" spans="1:68" ht="30.75" hidden="1" customHeight="1" x14ac:dyDescent="0.2">
      <c r="A90" s="35"/>
      <c r="B90" s="19"/>
      <c r="C90" s="19"/>
      <c r="D90" s="35"/>
      <c r="E90" s="231"/>
      <c r="F90" s="37"/>
      <c r="G90" s="37"/>
      <c r="H90" s="302"/>
      <c r="I90" s="35"/>
      <c r="J90" s="231"/>
      <c r="K90" s="231"/>
      <c r="L90" s="231"/>
      <c r="M90" s="231"/>
      <c r="N90" s="231"/>
      <c r="O90" s="301">
        <v>0</v>
      </c>
      <c r="P90" s="256"/>
      <c r="Q90" s="256"/>
      <c r="R90" s="256"/>
      <c r="S90" s="231"/>
      <c r="T90" s="231"/>
      <c r="U90" s="231"/>
      <c r="V90" s="278" t="s">
        <v>688</v>
      </c>
      <c r="W90" s="231"/>
      <c r="X90" s="231"/>
      <c r="Y90" s="347"/>
      <c r="Z90" s="378">
        <f>Usaquén!$AV$14</f>
        <v>1</v>
      </c>
      <c r="AA90" s="58"/>
      <c r="AB90" s="58"/>
      <c r="AC90" s="359"/>
      <c r="AD90" s="329"/>
      <c r="AE90" s="37"/>
      <c r="AF90" s="378">
        <f>Usaquén!$BB$14</f>
        <v>0</v>
      </c>
    </row>
    <row r="91" spans="1:68" ht="30.75" hidden="1" customHeight="1" x14ac:dyDescent="0.2">
      <c r="A91" s="35"/>
      <c r="B91" s="19"/>
      <c r="C91" s="19"/>
      <c r="D91" s="35"/>
      <c r="E91" s="231"/>
      <c r="F91" s="37"/>
      <c r="G91" s="37"/>
      <c r="H91" s="302"/>
      <c r="I91" s="35"/>
      <c r="J91" s="231"/>
      <c r="K91" s="231"/>
      <c r="L91" s="231"/>
      <c r="M91" s="231"/>
      <c r="N91" s="231"/>
      <c r="O91" s="301">
        <v>0</v>
      </c>
      <c r="P91" s="256"/>
      <c r="Q91" s="256"/>
      <c r="R91" s="256"/>
      <c r="S91" s="231"/>
      <c r="T91" s="231"/>
      <c r="U91" s="231"/>
      <c r="V91" s="278" t="s">
        <v>687</v>
      </c>
      <c r="W91" s="231"/>
      <c r="X91" s="231"/>
      <c r="Y91" s="347"/>
      <c r="Z91" s="378">
        <f>Usme!$AV$14</f>
        <v>1</v>
      </c>
      <c r="AA91" s="58"/>
      <c r="AB91" s="58"/>
      <c r="AC91" s="359"/>
      <c r="AD91" s="329"/>
      <c r="AE91" s="37"/>
      <c r="AF91" s="378">
        <f>Usme!$BB$14</f>
        <v>0</v>
      </c>
    </row>
    <row r="92" spans="1:68" ht="95.25" hidden="1" customHeight="1" x14ac:dyDescent="0.2">
      <c r="A92" s="35">
        <v>3</v>
      </c>
      <c r="B92" s="35" t="s">
        <v>57</v>
      </c>
      <c r="C92" s="19" t="s">
        <v>59</v>
      </c>
      <c r="D92" s="35" t="s">
        <v>254</v>
      </c>
      <c r="E92" s="231" t="s">
        <v>63</v>
      </c>
      <c r="F92" s="37" t="s">
        <v>159</v>
      </c>
      <c r="G92" s="37">
        <v>31</v>
      </c>
      <c r="H92" s="300" t="s">
        <v>160</v>
      </c>
      <c r="I92" s="35" t="s">
        <v>529</v>
      </c>
      <c r="J92" s="231" t="s">
        <v>395</v>
      </c>
      <c r="K92" s="231" t="s">
        <v>530</v>
      </c>
      <c r="L92" s="231">
        <v>0</v>
      </c>
      <c r="M92" s="231" t="s">
        <v>55</v>
      </c>
      <c r="N92" s="231" t="s">
        <v>531</v>
      </c>
      <c r="O92" s="301"/>
      <c r="P92" s="301">
        <v>1</v>
      </c>
      <c r="Q92" s="301"/>
      <c r="R92" s="301">
        <v>1</v>
      </c>
      <c r="S92" s="231" t="s">
        <v>378</v>
      </c>
      <c r="T92" s="231" t="s">
        <v>396</v>
      </c>
      <c r="U92" s="231" t="s">
        <v>398</v>
      </c>
      <c r="V92" s="231" t="s">
        <v>397</v>
      </c>
      <c r="W92" s="231" t="s">
        <v>50</v>
      </c>
      <c r="X92" s="231" t="s">
        <v>402</v>
      </c>
      <c r="Y92" s="58"/>
      <c r="Z92" s="58"/>
      <c r="AA92" s="58">
        <f t="shared" ref="AA92:AA141" si="5">P92/R92</f>
        <v>1</v>
      </c>
      <c r="AB92" s="58"/>
      <c r="AC92" s="359"/>
      <c r="AD92" s="329"/>
      <c r="AE92" s="37">
        <f t="shared" ref="AE92:AE141" si="6">R92</f>
        <v>1</v>
      </c>
      <c r="AF92" s="367">
        <f t="shared" ref="AF92:AF141" si="7">(Z92*O92/R92)+(AB92*P92/R92)+(AD92*Q92/R92)</f>
        <v>0</v>
      </c>
    </row>
    <row r="93" spans="1:68" ht="95.25" hidden="1" customHeight="1" x14ac:dyDescent="0.2">
      <c r="A93" s="35">
        <v>3</v>
      </c>
      <c r="B93" s="35" t="s">
        <v>57</v>
      </c>
      <c r="C93" s="19" t="s">
        <v>59</v>
      </c>
      <c r="D93" s="35" t="s">
        <v>254</v>
      </c>
      <c r="E93" s="231" t="s">
        <v>63</v>
      </c>
      <c r="F93" s="37" t="s">
        <v>159</v>
      </c>
      <c r="G93" s="37">
        <v>31</v>
      </c>
      <c r="H93" s="300" t="s">
        <v>160</v>
      </c>
      <c r="I93" s="35" t="s">
        <v>535</v>
      </c>
      <c r="J93" s="231" t="s">
        <v>536</v>
      </c>
      <c r="K93" s="231" t="s">
        <v>537</v>
      </c>
      <c r="L93" s="231">
        <v>0</v>
      </c>
      <c r="M93" s="231" t="s">
        <v>55</v>
      </c>
      <c r="N93" s="231" t="s">
        <v>371</v>
      </c>
      <c r="O93" s="301"/>
      <c r="P93" s="301">
        <v>1</v>
      </c>
      <c r="Q93" s="301"/>
      <c r="R93" s="301">
        <v>1</v>
      </c>
      <c r="S93" s="231" t="s">
        <v>54</v>
      </c>
      <c r="T93" s="231" t="s">
        <v>403</v>
      </c>
      <c r="U93" s="231" t="s">
        <v>404</v>
      </c>
      <c r="V93" s="231" t="s">
        <v>211</v>
      </c>
      <c r="W93" s="231" t="s">
        <v>521</v>
      </c>
      <c r="X93" s="231" t="s">
        <v>72</v>
      </c>
      <c r="Y93" s="58"/>
      <c r="Z93" s="58"/>
      <c r="AA93" s="58">
        <f t="shared" si="5"/>
        <v>1</v>
      </c>
      <c r="AB93" s="58"/>
      <c r="AC93" s="359"/>
      <c r="AD93" s="329"/>
      <c r="AE93" s="37">
        <f t="shared" si="6"/>
        <v>1</v>
      </c>
      <c r="AF93" s="367">
        <f t="shared" si="7"/>
        <v>0</v>
      </c>
    </row>
    <row r="94" spans="1:68" ht="95.25" hidden="1" customHeight="1" x14ac:dyDescent="0.2">
      <c r="A94" s="35">
        <v>2</v>
      </c>
      <c r="B94" s="35" t="s">
        <v>52</v>
      </c>
      <c r="C94" s="35" t="s">
        <v>59</v>
      </c>
      <c r="D94" s="35" t="s">
        <v>2</v>
      </c>
      <c r="E94" s="35" t="s">
        <v>63</v>
      </c>
      <c r="F94" s="35" t="s">
        <v>159</v>
      </c>
      <c r="G94" s="35">
        <v>32</v>
      </c>
      <c r="H94" s="302" t="s">
        <v>165</v>
      </c>
      <c r="I94" s="35" t="s">
        <v>166</v>
      </c>
      <c r="J94" s="19" t="s">
        <v>167</v>
      </c>
      <c r="K94" s="19" t="s">
        <v>493</v>
      </c>
      <c r="L94" s="35" t="s">
        <v>168</v>
      </c>
      <c r="M94" s="19" t="s">
        <v>55</v>
      </c>
      <c r="N94" s="19" t="s">
        <v>169</v>
      </c>
      <c r="O94" s="255"/>
      <c r="P94" s="255">
        <v>1</v>
      </c>
      <c r="Q94" s="255"/>
      <c r="R94" s="255">
        <v>1</v>
      </c>
      <c r="S94" s="19" t="s">
        <v>76</v>
      </c>
      <c r="T94" s="19" t="s">
        <v>170</v>
      </c>
      <c r="U94" s="19" t="s">
        <v>171</v>
      </c>
      <c r="V94" s="19" t="s">
        <v>3</v>
      </c>
      <c r="W94" s="19" t="s">
        <v>494</v>
      </c>
      <c r="X94" s="19" t="s">
        <v>495</v>
      </c>
      <c r="Y94" s="58"/>
      <c r="Z94" s="58"/>
      <c r="AA94" s="58">
        <f t="shared" si="5"/>
        <v>1</v>
      </c>
      <c r="AB94" s="58"/>
      <c r="AC94" s="359"/>
      <c r="AD94" s="329"/>
      <c r="AE94" s="37">
        <f t="shared" si="6"/>
        <v>1</v>
      </c>
      <c r="AF94" s="367">
        <f t="shared" si="7"/>
        <v>0</v>
      </c>
    </row>
    <row r="95" spans="1:68" s="393" customFormat="1" ht="95.25" hidden="1" customHeight="1" x14ac:dyDescent="0.2">
      <c r="A95" s="390">
        <v>2</v>
      </c>
      <c r="B95" s="390" t="s">
        <v>52</v>
      </c>
      <c r="C95" s="390" t="s">
        <v>59</v>
      </c>
      <c r="D95" s="390" t="s">
        <v>2</v>
      </c>
      <c r="E95" s="390" t="s">
        <v>63</v>
      </c>
      <c r="F95" s="390" t="s">
        <v>159</v>
      </c>
      <c r="G95" s="390">
        <v>32</v>
      </c>
      <c r="H95" s="391" t="s">
        <v>165</v>
      </c>
      <c r="I95" s="390" t="s">
        <v>172</v>
      </c>
      <c r="J95" s="390" t="s">
        <v>173</v>
      </c>
      <c r="K95" s="390" t="s">
        <v>493</v>
      </c>
      <c r="L95" s="35" t="s">
        <v>174</v>
      </c>
      <c r="M95" s="390" t="s">
        <v>55</v>
      </c>
      <c r="N95" s="390" t="s">
        <v>169</v>
      </c>
      <c r="O95" s="153">
        <v>0</v>
      </c>
      <c r="P95" s="255">
        <v>20</v>
      </c>
      <c r="Q95" s="255"/>
      <c r="R95" s="153">
        <v>20</v>
      </c>
      <c r="S95" s="390" t="s">
        <v>76</v>
      </c>
      <c r="T95" s="390" t="s">
        <v>175</v>
      </c>
      <c r="U95" s="390" t="s">
        <v>171</v>
      </c>
      <c r="V95" s="390" t="s">
        <v>176</v>
      </c>
      <c r="W95" s="390" t="s">
        <v>50</v>
      </c>
      <c r="X95" s="390" t="s">
        <v>495</v>
      </c>
      <c r="Y95" s="392"/>
      <c r="Z95" s="392">
        <f>AVERAGE(Z96:Z115)</f>
        <v>0.37</v>
      </c>
      <c r="AA95" s="58">
        <f t="shared" si="5"/>
        <v>1</v>
      </c>
      <c r="AB95" s="58"/>
      <c r="AC95" s="359"/>
      <c r="AD95" s="329"/>
      <c r="AE95" s="37">
        <f t="shared" si="6"/>
        <v>20</v>
      </c>
      <c r="AF95" s="389">
        <f t="shared" si="7"/>
        <v>0</v>
      </c>
      <c r="BJ95" s="148"/>
      <c r="BK95" s="148"/>
      <c r="BL95" s="148"/>
      <c r="BM95" s="148"/>
      <c r="BN95" s="148"/>
      <c r="BO95" s="148"/>
      <c r="BP95" s="148"/>
    </row>
    <row r="96" spans="1:68" ht="30.75" hidden="1" customHeight="1" x14ac:dyDescent="0.2">
      <c r="A96" s="35"/>
      <c r="B96" s="19"/>
      <c r="C96" s="19"/>
      <c r="D96" s="35"/>
      <c r="E96" s="231"/>
      <c r="F96" s="37"/>
      <c r="G96" s="37"/>
      <c r="H96" s="302"/>
      <c r="I96" s="35"/>
      <c r="J96" s="231"/>
      <c r="K96" s="231"/>
      <c r="L96" s="231"/>
      <c r="M96" s="231"/>
      <c r="N96" s="231"/>
      <c r="O96" s="255">
        <v>1</v>
      </c>
      <c r="P96" s="256"/>
      <c r="Q96" s="256"/>
      <c r="R96" s="256"/>
      <c r="S96" s="231"/>
      <c r="T96" s="231"/>
      <c r="U96" s="231"/>
      <c r="V96" s="278" t="s">
        <v>704</v>
      </c>
      <c r="W96" s="231"/>
      <c r="X96" s="231"/>
      <c r="Y96" s="347"/>
      <c r="Z96" s="378">
        <f>'Antonio Nariño'!$AV$15</f>
        <v>0.5</v>
      </c>
      <c r="AA96" s="58"/>
      <c r="AB96" s="58"/>
      <c r="AC96" s="359"/>
      <c r="AD96" s="329"/>
      <c r="AE96" s="37"/>
      <c r="AF96" s="378">
        <f>'Antonio Nariño'!$BB$15</f>
        <v>0</v>
      </c>
    </row>
    <row r="97" spans="1:32" ht="30.75" hidden="1" customHeight="1" x14ac:dyDescent="0.2">
      <c r="A97" s="35"/>
      <c r="B97" s="19"/>
      <c r="C97" s="19"/>
      <c r="D97" s="35"/>
      <c r="E97" s="231"/>
      <c r="F97" s="37"/>
      <c r="G97" s="37"/>
      <c r="H97" s="302"/>
      <c r="I97" s="35"/>
      <c r="J97" s="231"/>
      <c r="K97" s="231"/>
      <c r="L97" s="231"/>
      <c r="M97" s="231"/>
      <c r="N97" s="231"/>
      <c r="O97" s="255">
        <v>1</v>
      </c>
      <c r="P97" s="256"/>
      <c r="Q97" s="256"/>
      <c r="R97" s="256"/>
      <c r="S97" s="231"/>
      <c r="T97" s="231"/>
      <c r="U97" s="231"/>
      <c r="V97" s="278" t="s">
        <v>703</v>
      </c>
      <c r="W97" s="231"/>
      <c r="X97" s="231"/>
      <c r="Y97" s="347"/>
      <c r="Z97" s="378">
        <f>'Barrios Unidos'!$AV$15</f>
        <v>0</v>
      </c>
      <c r="AA97" s="58"/>
      <c r="AB97" s="58"/>
      <c r="AC97" s="359"/>
      <c r="AD97" s="329"/>
      <c r="AE97" s="37"/>
      <c r="AF97" s="378">
        <f>'Barrios Unidos'!$BB$15</f>
        <v>0</v>
      </c>
    </row>
    <row r="98" spans="1:32" ht="30.75" hidden="1" customHeight="1" x14ac:dyDescent="0.2">
      <c r="A98" s="35"/>
      <c r="B98" s="19"/>
      <c r="C98" s="19"/>
      <c r="D98" s="35"/>
      <c r="E98" s="231"/>
      <c r="F98" s="37"/>
      <c r="G98" s="37"/>
      <c r="H98" s="302"/>
      <c r="I98" s="35"/>
      <c r="J98" s="231"/>
      <c r="K98" s="231"/>
      <c r="L98" s="231"/>
      <c r="M98" s="231"/>
      <c r="N98" s="231"/>
      <c r="O98" s="255">
        <v>1</v>
      </c>
      <c r="P98" s="256"/>
      <c r="Q98" s="256"/>
      <c r="R98" s="256"/>
      <c r="S98" s="231"/>
      <c r="T98" s="231"/>
      <c r="U98" s="231"/>
      <c r="V98" s="278" t="s">
        <v>702</v>
      </c>
      <c r="W98" s="231"/>
      <c r="X98" s="231"/>
      <c r="Y98" s="347"/>
      <c r="Z98" s="378">
        <f>Bosa!$AV$15</f>
        <v>0.5</v>
      </c>
      <c r="AA98" s="58"/>
      <c r="AB98" s="58"/>
      <c r="AC98" s="359"/>
      <c r="AD98" s="329"/>
      <c r="AE98" s="37"/>
      <c r="AF98" s="378">
        <f>Bosa!$BB$15</f>
        <v>0</v>
      </c>
    </row>
    <row r="99" spans="1:32" ht="30.75" hidden="1" customHeight="1" x14ac:dyDescent="0.2">
      <c r="A99" s="35"/>
      <c r="B99" s="19"/>
      <c r="C99" s="19"/>
      <c r="D99" s="35"/>
      <c r="E99" s="231"/>
      <c r="F99" s="37"/>
      <c r="G99" s="37"/>
      <c r="H99" s="302"/>
      <c r="I99" s="35"/>
      <c r="J99" s="231"/>
      <c r="K99" s="231"/>
      <c r="L99" s="231"/>
      <c r="M99" s="231"/>
      <c r="N99" s="231"/>
      <c r="O99" s="255">
        <v>1</v>
      </c>
      <c r="P99" s="256"/>
      <c r="Q99" s="256"/>
      <c r="R99" s="256"/>
      <c r="S99" s="231"/>
      <c r="T99" s="231"/>
      <c r="U99" s="231"/>
      <c r="V99" s="278" t="s">
        <v>701</v>
      </c>
      <c r="W99" s="231"/>
      <c r="X99" s="231"/>
      <c r="Y99" s="347"/>
      <c r="Z99" s="378">
        <f>Chapinero!$AV$15</f>
        <v>1</v>
      </c>
      <c r="AA99" s="58"/>
      <c r="AB99" s="58"/>
      <c r="AC99" s="359"/>
      <c r="AD99" s="329"/>
      <c r="AE99" s="37"/>
      <c r="AF99" s="378">
        <f>Chapinero!$BB$15</f>
        <v>0</v>
      </c>
    </row>
    <row r="100" spans="1:32" ht="30.75" hidden="1" customHeight="1" x14ac:dyDescent="0.2">
      <c r="A100" s="35"/>
      <c r="B100" s="19"/>
      <c r="C100" s="19"/>
      <c r="D100" s="35"/>
      <c r="E100" s="231"/>
      <c r="F100" s="37"/>
      <c r="G100" s="37"/>
      <c r="H100" s="302"/>
      <c r="I100" s="35"/>
      <c r="J100" s="231"/>
      <c r="K100" s="231"/>
      <c r="L100" s="231"/>
      <c r="M100" s="231"/>
      <c r="N100" s="231"/>
      <c r="O100" s="255">
        <v>1</v>
      </c>
      <c r="P100" s="256"/>
      <c r="Q100" s="256"/>
      <c r="R100" s="256"/>
      <c r="S100" s="231"/>
      <c r="T100" s="231"/>
      <c r="U100" s="231"/>
      <c r="V100" s="278" t="s">
        <v>700</v>
      </c>
      <c r="W100" s="231"/>
      <c r="X100" s="231"/>
      <c r="Y100" s="347"/>
      <c r="Z100" s="378">
        <f>'Ciudad Bolívar'!$AV$15</f>
        <v>0.5</v>
      </c>
      <c r="AA100" s="58"/>
      <c r="AB100" s="58"/>
      <c r="AC100" s="359"/>
      <c r="AD100" s="329"/>
      <c r="AE100" s="37"/>
      <c r="AF100" s="378">
        <f>'Ciudad Bolívar'!$BB$15</f>
        <v>0</v>
      </c>
    </row>
    <row r="101" spans="1:32" ht="30.75" hidden="1" customHeight="1" x14ac:dyDescent="0.2">
      <c r="A101" s="35"/>
      <c r="B101" s="19"/>
      <c r="C101" s="19"/>
      <c r="D101" s="35"/>
      <c r="E101" s="231"/>
      <c r="F101" s="37"/>
      <c r="G101" s="37"/>
      <c r="H101" s="302"/>
      <c r="I101" s="35"/>
      <c r="J101" s="231"/>
      <c r="K101" s="231"/>
      <c r="L101" s="231"/>
      <c r="M101" s="231"/>
      <c r="N101" s="231"/>
      <c r="O101" s="255">
        <v>1</v>
      </c>
      <c r="P101" s="256"/>
      <c r="Q101" s="256"/>
      <c r="R101" s="256"/>
      <c r="S101" s="231"/>
      <c r="T101" s="231"/>
      <c r="U101" s="231"/>
      <c r="V101" s="278" t="s">
        <v>699</v>
      </c>
      <c r="W101" s="231"/>
      <c r="X101" s="231"/>
      <c r="Y101" s="347"/>
      <c r="Z101" s="378">
        <f>Engativá!$AV$15</f>
        <v>0</v>
      </c>
      <c r="AA101" s="58"/>
      <c r="AB101" s="58"/>
      <c r="AC101" s="359"/>
      <c r="AD101" s="329"/>
      <c r="AE101" s="37"/>
      <c r="AF101" s="378">
        <f>Engativá!$BB$15</f>
        <v>0</v>
      </c>
    </row>
    <row r="102" spans="1:32" ht="30.75" hidden="1" customHeight="1" x14ac:dyDescent="0.2">
      <c r="A102" s="35"/>
      <c r="B102" s="19"/>
      <c r="C102" s="19"/>
      <c r="D102" s="35"/>
      <c r="E102" s="231"/>
      <c r="F102" s="37"/>
      <c r="G102" s="37"/>
      <c r="H102" s="302"/>
      <c r="I102" s="35"/>
      <c r="J102" s="231"/>
      <c r="K102" s="231"/>
      <c r="L102" s="231"/>
      <c r="M102" s="231"/>
      <c r="N102" s="231"/>
      <c r="O102" s="255">
        <v>1</v>
      </c>
      <c r="P102" s="256"/>
      <c r="Q102" s="256"/>
      <c r="R102" s="256"/>
      <c r="S102" s="231"/>
      <c r="T102" s="231"/>
      <c r="U102" s="231"/>
      <c r="V102" s="278" t="s">
        <v>698</v>
      </c>
      <c r="W102" s="231"/>
      <c r="X102" s="231"/>
      <c r="Y102" s="347"/>
      <c r="Z102" s="378">
        <f>Fontibón!$AV$15</f>
        <v>0.5</v>
      </c>
      <c r="AA102" s="58"/>
      <c r="AB102" s="58"/>
      <c r="AC102" s="359"/>
      <c r="AD102" s="329"/>
      <c r="AE102" s="37"/>
      <c r="AF102" s="378">
        <f>Fontibón!$BB$15</f>
        <v>0</v>
      </c>
    </row>
    <row r="103" spans="1:32" ht="30.75" hidden="1" customHeight="1" x14ac:dyDescent="0.2">
      <c r="A103" s="35"/>
      <c r="B103" s="19"/>
      <c r="C103" s="19"/>
      <c r="D103" s="35"/>
      <c r="E103" s="231"/>
      <c r="F103" s="37"/>
      <c r="G103" s="37"/>
      <c r="H103" s="302"/>
      <c r="I103" s="35"/>
      <c r="J103" s="231"/>
      <c r="K103" s="231"/>
      <c r="L103" s="231"/>
      <c r="M103" s="231"/>
      <c r="N103" s="231"/>
      <c r="O103" s="255">
        <v>1</v>
      </c>
      <c r="P103" s="256"/>
      <c r="Q103" s="256"/>
      <c r="R103" s="256"/>
      <c r="S103" s="231"/>
      <c r="T103" s="231"/>
      <c r="U103" s="231"/>
      <c r="V103" s="278" t="s">
        <v>697</v>
      </c>
      <c r="W103" s="231"/>
      <c r="X103" s="231"/>
      <c r="Y103" s="347"/>
      <c r="Z103" s="378">
        <f>Kennedy!$AV$15</f>
        <v>0.5</v>
      </c>
      <c r="AA103" s="58"/>
      <c r="AB103" s="58"/>
      <c r="AC103" s="359"/>
      <c r="AD103" s="329"/>
      <c r="AE103" s="37"/>
      <c r="AF103" s="378">
        <f>Kennedy!$BB$15</f>
        <v>0</v>
      </c>
    </row>
    <row r="104" spans="1:32" ht="30.75" hidden="1" customHeight="1" x14ac:dyDescent="0.2">
      <c r="A104" s="35"/>
      <c r="B104" s="19"/>
      <c r="C104" s="19"/>
      <c r="D104" s="35"/>
      <c r="E104" s="231"/>
      <c r="F104" s="37"/>
      <c r="G104" s="37"/>
      <c r="H104" s="302"/>
      <c r="I104" s="35"/>
      <c r="J104" s="231"/>
      <c r="K104" s="231"/>
      <c r="L104" s="231"/>
      <c r="M104" s="231"/>
      <c r="N104" s="231"/>
      <c r="O104" s="255">
        <v>1</v>
      </c>
      <c r="P104" s="256"/>
      <c r="Q104" s="256"/>
      <c r="R104" s="256"/>
      <c r="S104" s="231"/>
      <c r="T104" s="231"/>
      <c r="U104" s="231"/>
      <c r="V104" s="278" t="s">
        <v>757</v>
      </c>
      <c r="W104" s="231"/>
      <c r="X104" s="231"/>
      <c r="Y104" s="347"/>
      <c r="Z104" s="378">
        <f>'La Candelaria'!$AV$15</f>
        <v>1</v>
      </c>
      <c r="AA104" s="58"/>
      <c r="AB104" s="58"/>
      <c r="AC104" s="359"/>
      <c r="AD104" s="329"/>
      <c r="AE104" s="37"/>
      <c r="AF104" s="378">
        <f>'La Candelaria'!$BB$15</f>
        <v>0</v>
      </c>
    </row>
    <row r="105" spans="1:32" ht="30.75" hidden="1" customHeight="1" x14ac:dyDescent="0.2">
      <c r="A105" s="35"/>
      <c r="B105" s="19"/>
      <c r="C105" s="19"/>
      <c r="D105" s="35"/>
      <c r="E105" s="231"/>
      <c r="F105" s="37"/>
      <c r="G105" s="37"/>
      <c r="H105" s="302"/>
      <c r="I105" s="35"/>
      <c r="J105" s="231"/>
      <c r="K105" s="231"/>
      <c r="L105" s="231"/>
      <c r="M105" s="231"/>
      <c r="N105" s="231"/>
      <c r="O105" s="255">
        <v>1</v>
      </c>
      <c r="P105" s="256"/>
      <c r="Q105" s="256"/>
      <c r="R105" s="256"/>
      <c r="S105" s="231"/>
      <c r="T105" s="231"/>
      <c r="U105" s="231"/>
      <c r="V105" s="278" t="s">
        <v>758</v>
      </c>
      <c r="W105" s="231"/>
      <c r="X105" s="231"/>
      <c r="Y105" s="347"/>
      <c r="Z105" s="378">
        <f>'Los Mártires'!$AV$15</f>
        <v>1</v>
      </c>
      <c r="AA105" s="58"/>
      <c r="AB105" s="58"/>
      <c r="AC105" s="359"/>
      <c r="AD105" s="329"/>
      <c r="AE105" s="37"/>
      <c r="AF105" s="378">
        <f>'Los Mártires'!$BB$15</f>
        <v>0</v>
      </c>
    </row>
    <row r="106" spans="1:32" ht="30.75" hidden="1" customHeight="1" x14ac:dyDescent="0.2">
      <c r="A106" s="35"/>
      <c r="B106" s="19"/>
      <c r="C106" s="19"/>
      <c r="D106" s="35"/>
      <c r="E106" s="231"/>
      <c r="F106" s="37"/>
      <c r="G106" s="37"/>
      <c r="H106" s="302"/>
      <c r="I106" s="35"/>
      <c r="J106" s="231"/>
      <c r="K106" s="231"/>
      <c r="L106" s="231"/>
      <c r="M106" s="231"/>
      <c r="N106" s="231"/>
      <c r="O106" s="255">
        <v>1</v>
      </c>
      <c r="P106" s="256"/>
      <c r="Q106" s="256"/>
      <c r="R106" s="256"/>
      <c r="S106" s="231"/>
      <c r="T106" s="231"/>
      <c r="U106" s="231"/>
      <c r="V106" s="278" t="s">
        <v>696</v>
      </c>
      <c r="W106" s="231"/>
      <c r="X106" s="231"/>
      <c r="Y106" s="347"/>
      <c r="Z106" s="378">
        <f>'Puente Aranda'!$AV$15</f>
        <v>1</v>
      </c>
      <c r="AA106" s="58"/>
      <c r="AB106" s="58"/>
      <c r="AC106" s="359"/>
      <c r="AD106" s="329"/>
      <c r="AE106" s="37"/>
      <c r="AF106" s="378">
        <f>'Puente Aranda'!$BB$15</f>
        <v>0</v>
      </c>
    </row>
    <row r="107" spans="1:32" ht="30.75" hidden="1" customHeight="1" x14ac:dyDescent="0.2">
      <c r="A107" s="35"/>
      <c r="B107" s="19"/>
      <c r="C107" s="19"/>
      <c r="D107" s="35"/>
      <c r="E107" s="231"/>
      <c r="F107" s="37"/>
      <c r="G107" s="37"/>
      <c r="H107" s="302"/>
      <c r="I107" s="35"/>
      <c r="J107" s="231"/>
      <c r="K107" s="231"/>
      <c r="L107" s="231"/>
      <c r="M107" s="231"/>
      <c r="N107" s="231"/>
      <c r="O107" s="255">
        <v>1</v>
      </c>
      <c r="P107" s="256"/>
      <c r="Q107" s="256"/>
      <c r="R107" s="256"/>
      <c r="S107" s="231"/>
      <c r="T107" s="231"/>
      <c r="U107" s="231"/>
      <c r="V107" s="278" t="s">
        <v>770</v>
      </c>
      <c r="W107" s="231"/>
      <c r="X107" s="231"/>
      <c r="Y107" s="347"/>
      <c r="Z107" s="378">
        <f>'Rafael Uribe Uribe'!$AV$15</f>
        <v>0</v>
      </c>
      <c r="AA107" s="58"/>
      <c r="AB107" s="58"/>
      <c r="AC107" s="359"/>
      <c r="AD107" s="329"/>
      <c r="AE107" s="37"/>
      <c r="AF107" s="378">
        <f>'Rafael Uribe Uribe'!$BB$15</f>
        <v>0</v>
      </c>
    </row>
    <row r="108" spans="1:32" ht="30.75" hidden="1" customHeight="1" x14ac:dyDescent="0.2">
      <c r="A108" s="35"/>
      <c r="B108" s="19"/>
      <c r="C108" s="19"/>
      <c r="D108" s="35"/>
      <c r="E108" s="231"/>
      <c r="F108" s="37"/>
      <c r="G108" s="37"/>
      <c r="H108" s="302"/>
      <c r="I108" s="35"/>
      <c r="J108" s="231"/>
      <c r="K108" s="231"/>
      <c r="L108" s="231"/>
      <c r="M108" s="231"/>
      <c r="N108" s="231"/>
      <c r="O108" s="255">
        <v>1</v>
      </c>
      <c r="P108" s="256"/>
      <c r="Q108" s="256"/>
      <c r="R108" s="256"/>
      <c r="S108" s="231"/>
      <c r="T108" s="231"/>
      <c r="U108" s="231"/>
      <c r="V108" s="278" t="s">
        <v>694</v>
      </c>
      <c r="W108" s="231"/>
      <c r="X108" s="231"/>
      <c r="Y108" s="347"/>
      <c r="Z108" s="378">
        <f>'San Cristóbal'!$AV$15</f>
        <v>0</v>
      </c>
      <c r="AA108" s="58"/>
      <c r="AB108" s="58"/>
      <c r="AC108" s="359"/>
      <c r="AD108" s="329"/>
      <c r="AE108" s="37"/>
      <c r="AF108" s="378">
        <f>'San Cristóbal'!$BB$15</f>
        <v>0</v>
      </c>
    </row>
    <row r="109" spans="1:32" ht="30.75" hidden="1" customHeight="1" x14ac:dyDescent="0.2">
      <c r="A109" s="35"/>
      <c r="B109" s="19"/>
      <c r="C109" s="19"/>
      <c r="D109" s="35"/>
      <c r="E109" s="231"/>
      <c r="F109" s="37"/>
      <c r="G109" s="37"/>
      <c r="H109" s="302"/>
      <c r="I109" s="35"/>
      <c r="J109" s="231"/>
      <c r="K109" s="231"/>
      <c r="L109" s="231"/>
      <c r="M109" s="231"/>
      <c r="N109" s="231"/>
      <c r="O109" s="255">
        <v>1</v>
      </c>
      <c r="P109" s="256"/>
      <c r="Q109" s="256"/>
      <c r="R109" s="256"/>
      <c r="S109" s="231"/>
      <c r="T109" s="231"/>
      <c r="U109" s="231"/>
      <c r="V109" s="278" t="s">
        <v>1537</v>
      </c>
      <c r="W109" s="231"/>
      <c r="X109" s="231"/>
      <c r="Y109" s="347"/>
      <c r="Z109" s="378">
        <f>Santafe!$AV$15</f>
        <v>0.3</v>
      </c>
      <c r="AA109" s="58"/>
      <c r="AB109" s="58"/>
      <c r="AC109" s="359"/>
      <c r="AD109" s="329"/>
      <c r="AE109" s="37"/>
      <c r="AF109" s="378">
        <f>Santafe!$BB$15</f>
        <v>0</v>
      </c>
    </row>
    <row r="110" spans="1:32" ht="30.75" hidden="1" customHeight="1" x14ac:dyDescent="0.2">
      <c r="A110" s="35"/>
      <c r="B110" s="19"/>
      <c r="C110" s="19"/>
      <c r="D110" s="35"/>
      <c r="E110" s="231"/>
      <c r="F110" s="37"/>
      <c r="G110" s="37"/>
      <c r="H110" s="302"/>
      <c r="I110" s="35"/>
      <c r="J110" s="231"/>
      <c r="K110" s="231"/>
      <c r="L110" s="231"/>
      <c r="M110" s="231"/>
      <c r="N110" s="231"/>
      <c r="O110" s="255">
        <v>1</v>
      </c>
      <c r="P110" s="256"/>
      <c r="Q110" s="256"/>
      <c r="R110" s="256"/>
      <c r="S110" s="231"/>
      <c r="T110" s="231"/>
      <c r="U110" s="231"/>
      <c r="V110" s="278" t="s">
        <v>692</v>
      </c>
      <c r="W110" s="231"/>
      <c r="X110" s="231"/>
      <c r="Y110" s="347"/>
      <c r="Z110" s="378">
        <f>Suba!$AV$15</f>
        <v>0</v>
      </c>
      <c r="AA110" s="58"/>
      <c r="AB110" s="58"/>
      <c r="AC110" s="359"/>
      <c r="AD110" s="329"/>
      <c r="AE110" s="37"/>
      <c r="AF110" s="378">
        <f>Suba!$BB$15</f>
        <v>0</v>
      </c>
    </row>
    <row r="111" spans="1:32" ht="30.75" hidden="1" customHeight="1" x14ac:dyDescent="0.2">
      <c r="A111" s="35"/>
      <c r="B111" s="19"/>
      <c r="C111" s="19"/>
      <c r="D111" s="35"/>
      <c r="E111" s="231"/>
      <c r="F111" s="37"/>
      <c r="G111" s="37"/>
      <c r="H111" s="302"/>
      <c r="I111" s="35"/>
      <c r="J111" s="231"/>
      <c r="K111" s="231"/>
      <c r="L111" s="231"/>
      <c r="M111" s="231"/>
      <c r="N111" s="231"/>
      <c r="O111" s="255">
        <v>1</v>
      </c>
      <c r="P111" s="256"/>
      <c r="Q111" s="256"/>
      <c r="R111" s="256"/>
      <c r="S111" s="231"/>
      <c r="T111" s="231"/>
      <c r="U111" s="231"/>
      <c r="V111" s="278" t="s">
        <v>691</v>
      </c>
      <c r="W111" s="231"/>
      <c r="X111" s="231"/>
      <c r="Y111" s="347"/>
      <c r="Z111" s="378">
        <f>Sumapaz!$AV$15</f>
        <v>0</v>
      </c>
      <c r="AA111" s="58"/>
      <c r="AB111" s="58"/>
      <c r="AC111" s="359"/>
      <c r="AD111" s="329"/>
      <c r="AE111" s="37"/>
      <c r="AF111" s="378">
        <f>Sumapaz!$BB$15</f>
        <v>0</v>
      </c>
    </row>
    <row r="112" spans="1:32" ht="30.75" hidden="1" customHeight="1" x14ac:dyDescent="0.2">
      <c r="A112" s="35"/>
      <c r="B112" s="19"/>
      <c r="C112" s="19"/>
      <c r="D112" s="35"/>
      <c r="E112" s="231"/>
      <c r="F112" s="37"/>
      <c r="G112" s="37"/>
      <c r="H112" s="302"/>
      <c r="I112" s="35"/>
      <c r="J112" s="231"/>
      <c r="K112" s="231"/>
      <c r="L112" s="231"/>
      <c r="M112" s="231"/>
      <c r="N112" s="231"/>
      <c r="O112" s="255">
        <v>1</v>
      </c>
      <c r="P112" s="256"/>
      <c r="Q112" s="256"/>
      <c r="R112" s="256"/>
      <c r="S112" s="231"/>
      <c r="T112" s="231"/>
      <c r="U112" s="231"/>
      <c r="V112" s="278" t="s">
        <v>690</v>
      </c>
      <c r="W112" s="231"/>
      <c r="X112" s="231"/>
      <c r="Y112" s="347"/>
      <c r="Z112" s="378">
        <f>Teusaquillo!$AV$15</f>
        <v>0.5</v>
      </c>
      <c r="AA112" s="58"/>
      <c r="AB112" s="58"/>
      <c r="AC112" s="359"/>
      <c r="AD112" s="329"/>
      <c r="AE112" s="37"/>
      <c r="AF112" s="378">
        <f>Teusaquillo!$BB$15</f>
        <v>0</v>
      </c>
    </row>
    <row r="113" spans="1:68" ht="30.75" hidden="1" customHeight="1" x14ac:dyDescent="0.2">
      <c r="A113" s="35"/>
      <c r="B113" s="19"/>
      <c r="C113" s="19"/>
      <c r="D113" s="35"/>
      <c r="E113" s="231"/>
      <c r="F113" s="37"/>
      <c r="G113" s="37"/>
      <c r="H113" s="302"/>
      <c r="I113" s="35"/>
      <c r="J113" s="231"/>
      <c r="K113" s="231"/>
      <c r="L113" s="231"/>
      <c r="M113" s="231"/>
      <c r="N113" s="231"/>
      <c r="O113" s="255">
        <v>1</v>
      </c>
      <c r="P113" s="256"/>
      <c r="Q113" s="256"/>
      <c r="R113" s="256"/>
      <c r="S113" s="231"/>
      <c r="T113" s="231"/>
      <c r="U113" s="231"/>
      <c r="V113" s="278" t="s">
        <v>689</v>
      </c>
      <c r="W113" s="231"/>
      <c r="X113" s="231"/>
      <c r="Y113" s="347"/>
      <c r="Z113" s="378">
        <f>Tunjuelito!$AV$15</f>
        <v>0.1</v>
      </c>
      <c r="AA113" s="58"/>
      <c r="AB113" s="58"/>
      <c r="AC113" s="359"/>
      <c r="AD113" s="329"/>
      <c r="AE113" s="37"/>
      <c r="AF113" s="378">
        <f>Tunjuelito!$BB$15</f>
        <v>0</v>
      </c>
    </row>
    <row r="114" spans="1:68" ht="30.75" hidden="1" customHeight="1" x14ac:dyDescent="0.2">
      <c r="A114" s="35"/>
      <c r="B114" s="19"/>
      <c r="C114" s="19"/>
      <c r="D114" s="35"/>
      <c r="E114" s="231"/>
      <c r="F114" s="37"/>
      <c r="G114" s="37"/>
      <c r="H114" s="302"/>
      <c r="I114" s="35"/>
      <c r="J114" s="231"/>
      <c r="K114" s="231"/>
      <c r="L114" s="231"/>
      <c r="M114" s="231"/>
      <c r="N114" s="231"/>
      <c r="O114" s="255">
        <v>1</v>
      </c>
      <c r="P114" s="256"/>
      <c r="Q114" s="256"/>
      <c r="R114" s="256"/>
      <c r="S114" s="231"/>
      <c r="T114" s="231"/>
      <c r="U114" s="231"/>
      <c r="V114" s="278" t="s">
        <v>688</v>
      </c>
      <c r="W114" s="231"/>
      <c r="X114" s="231"/>
      <c r="Y114" s="347"/>
      <c r="Z114" s="378">
        <f>Usaquén!$AV$15</f>
        <v>0</v>
      </c>
      <c r="AA114" s="58"/>
      <c r="AB114" s="58"/>
      <c r="AC114" s="359"/>
      <c r="AD114" s="329"/>
      <c r="AE114" s="37"/>
      <c r="AF114" s="378">
        <f>Usaquén!$BB$15</f>
        <v>0</v>
      </c>
    </row>
    <row r="115" spans="1:68" ht="30.75" hidden="1" customHeight="1" x14ac:dyDescent="0.2">
      <c r="A115" s="35"/>
      <c r="B115" s="19"/>
      <c r="C115" s="19"/>
      <c r="D115" s="35"/>
      <c r="E115" s="231"/>
      <c r="F115" s="37"/>
      <c r="G115" s="37"/>
      <c r="H115" s="302"/>
      <c r="I115" s="35"/>
      <c r="J115" s="231"/>
      <c r="K115" s="231"/>
      <c r="L115" s="231"/>
      <c r="M115" s="231"/>
      <c r="N115" s="231"/>
      <c r="O115" s="255">
        <v>1</v>
      </c>
      <c r="P115" s="256"/>
      <c r="Q115" s="256"/>
      <c r="R115" s="256"/>
      <c r="S115" s="231"/>
      <c r="T115" s="231"/>
      <c r="U115" s="231"/>
      <c r="V115" s="278" t="s">
        <v>687</v>
      </c>
      <c r="W115" s="231"/>
      <c r="X115" s="231"/>
      <c r="Y115" s="347"/>
      <c r="Z115" s="378">
        <f>Usme!$AV$15</f>
        <v>0</v>
      </c>
      <c r="AA115" s="58"/>
      <c r="AB115" s="58"/>
      <c r="AC115" s="359"/>
      <c r="AD115" s="329"/>
      <c r="AE115" s="37"/>
      <c r="AF115" s="378">
        <f>Usme!$BB$15</f>
        <v>0</v>
      </c>
    </row>
    <row r="116" spans="1:68" ht="95.25" hidden="1" customHeight="1" x14ac:dyDescent="0.2">
      <c r="A116" s="35">
        <v>2</v>
      </c>
      <c r="B116" s="35" t="s">
        <v>52</v>
      </c>
      <c r="C116" s="35" t="s">
        <v>59</v>
      </c>
      <c r="D116" s="35" t="s">
        <v>2</v>
      </c>
      <c r="E116" s="35" t="s">
        <v>63</v>
      </c>
      <c r="F116" s="35" t="s">
        <v>159</v>
      </c>
      <c r="G116" s="35">
        <v>32</v>
      </c>
      <c r="H116" s="302" t="s">
        <v>165</v>
      </c>
      <c r="I116" s="35" t="s">
        <v>1541</v>
      </c>
      <c r="J116" s="19" t="s">
        <v>496</v>
      </c>
      <c r="K116" s="19" t="s">
        <v>178</v>
      </c>
      <c r="L116" s="35">
        <v>0</v>
      </c>
      <c r="M116" s="19" t="s">
        <v>75</v>
      </c>
      <c r="N116" s="19" t="s">
        <v>179</v>
      </c>
      <c r="O116" s="261">
        <v>1</v>
      </c>
      <c r="P116" s="261">
        <v>1</v>
      </c>
      <c r="Q116" s="261">
        <v>1</v>
      </c>
      <c r="R116" s="261">
        <v>1</v>
      </c>
      <c r="S116" s="19" t="s">
        <v>54</v>
      </c>
      <c r="T116" s="19" t="s">
        <v>180</v>
      </c>
      <c r="U116" s="19" t="s">
        <v>181</v>
      </c>
      <c r="V116" s="19" t="s">
        <v>3</v>
      </c>
      <c r="W116" s="19" t="s">
        <v>50</v>
      </c>
      <c r="X116" s="19" t="s">
        <v>181</v>
      </c>
      <c r="Y116" s="347">
        <f t="shared" ref="Y116" si="8">O116/R116</f>
        <v>1</v>
      </c>
      <c r="Z116" s="347">
        <f>VLOOKUP(I116,'Nivel central'!$I$11:$Z$35,18,0)</f>
        <v>1</v>
      </c>
      <c r="AA116" s="58">
        <f t="shared" si="5"/>
        <v>1</v>
      </c>
      <c r="AB116" s="58"/>
      <c r="AC116" s="359">
        <f t="shared" ref="AC116:AC117" si="9">Q116/R116</f>
        <v>1</v>
      </c>
      <c r="AD116" s="329"/>
      <c r="AE116" s="37">
        <f t="shared" si="6"/>
        <v>1</v>
      </c>
      <c r="AF116" s="377">
        <f t="shared" si="7"/>
        <v>1</v>
      </c>
    </row>
    <row r="117" spans="1:68" s="393" customFormat="1" ht="95.25" hidden="1" customHeight="1" x14ac:dyDescent="0.2">
      <c r="A117" s="390">
        <v>2</v>
      </c>
      <c r="B117" s="390" t="s">
        <v>52</v>
      </c>
      <c r="C117" s="390" t="s">
        <v>59</v>
      </c>
      <c r="D117" s="390" t="s">
        <v>2</v>
      </c>
      <c r="E117" s="390" t="s">
        <v>63</v>
      </c>
      <c r="F117" s="390" t="s">
        <v>159</v>
      </c>
      <c r="G117" s="390">
        <v>32</v>
      </c>
      <c r="H117" s="391" t="s">
        <v>165</v>
      </c>
      <c r="I117" s="390" t="s">
        <v>182</v>
      </c>
      <c r="J117" s="390" t="s">
        <v>497</v>
      </c>
      <c r="K117" s="390" t="s">
        <v>183</v>
      </c>
      <c r="L117" s="35">
        <v>0</v>
      </c>
      <c r="M117" s="390" t="s">
        <v>75</v>
      </c>
      <c r="N117" s="390" t="s">
        <v>184</v>
      </c>
      <c r="O117" s="392">
        <v>0</v>
      </c>
      <c r="P117" s="261">
        <v>1</v>
      </c>
      <c r="Q117" s="261">
        <v>1</v>
      </c>
      <c r="R117" s="396">
        <v>1</v>
      </c>
      <c r="S117" s="390" t="s">
        <v>54</v>
      </c>
      <c r="T117" s="390" t="s">
        <v>185</v>
      </c>
      <c r="U117" s="390" t="s">
        <v>181</v>
      </c>
      <c r="V117" s="390" t="s">
        <v>176</v>
      </c>
      <c r="W117" s="390" t="s">
        <v>50</v>
      </c>
      <c r="X117" s="390" t="s">
        <v>181</v>
      </c>
      <c r="Y117" s="392"/>
      <c r="Z117" s="392">
        <f>AVERAGE(Z118:Z138)</f>
        <v>0.59945525389643028</v>
      </c>
      <c r="AA117" s="58">
        <f t="shared" si="5"/>
        <v>1</v>
      </c>
      <c r="AB117" s="58"/>
      <c r="AC117" s="359">
        <f t="shared" si="9"/>
        <v>1</v>
      </c>
      <c r="AD117" s="329"/>
      <c r="AE117" s="37">
        <f t="shared" si="6"/>
        <v>1</v>
      </c>
      <c r="AF117" s="389">
        <f t="shared" si="7"/>
        <v>0</v>
      </c>
      <c r="BJ117" s="148"/>
      <c r="BK117" s="148"/>
      <c r="BL117" s="148"/>
      <c r="BM117" s="148"/>
      <c r="BN117" s="148"/>
      <c r="BO117" s="148"/>
      <c r="BP117" s="148"/>
    </row>
    <row r="118" spans="1:68" ht="30.75" hidden="1" customHeight="1" x14ac:dyDescent="0.2">
      <c r="A118" s="35"/>
      <c r="B118" s="19"/>
      <c r="C118" s="19"/>
      <c r="D118" s="35"/>
      <c r="E118" s="231"/>
      <c r="F118" s="37"/>
      <c r="G118" s="37"/>
      <c r="H118" s="302"/>
      <c r="I118" s="35"/>
      <c r="J118" s="231"/>
      <c r="K118" s="231"/>
      <c r="L118" s="231"/>
      <c r="M118" s="231"/>
      <c r="N118" s="231"/>
      <c r="O118" s="347">
        <v>0</v>
      </c>
      <c r="P118" s="256"/>
      <c r="Q118" s="256"/>
      <c r="R118" s="256"/>
      <c r="S118" s="231"/>
      <c r="T118" s="231"/>
      <c r="U118" s="231"/>
      <c r="V118" s="278" t="s">
        <v>704</v>
      </c>
      <c r="W118" s="231"/>
      <c r="X118" s="231"/>
      <c r="Y118" s="347"/>
      <c r="Z118" s="378">
        <f>'Antonio Nariño'!$AV$16</f>
        <v>1</v>
      </c>
      <c r="AA118" s="58"/>
      <c r="AB118" s="58"/>
      <c r="AC118" s="359"/>
      <c r="AD118" s="329"/>
      <c r="AE118" s="37"/>
      <c r="AF118" s="378">
        <f>'Antonio Nariño'!$BB$16</f>
        <v>0</v>
      </c>
    </row>
    <row r="119" spans="1:68" ht="30.75" hidden="1" customHeight="1" x14ac:dyDescent="0.2">
      <c r="A119" s="35"/>
      <c r="B119" s="19"/>
      <c r="C119" s="19"/>
      <c r="D119" s="35"/>
      <c r="E119" s="231"/>
      <c r="F119" s="37"/>
      <c r="G119" s="37"/>
      <c r="H119" s="302"/>
      <c r="I119" s="35"/>
      <c r="J119" s="231"/>
      <c r="K119" s="231"/>
      <c r="L119" s="231"/>
      <c r="M119" s="231"/>
      <c r="N119" s="231"/>
      <c r="O119" s="347">
        <v>0</v>
      </c>
      <c r="P119" s="256"/>
      <c r="Q119" s="256"/>
      <c r="R119" s="256"/>
      <c r="S119" s="231"/>
      <c r="T119" s="231"/>
      <c r="U119" s="231"/>
      <c r="V119" s="278" t="s">
        <v>703</v>
      </c>
      <c r="W119" s="231"/>
      <c r="X119" s="231"/>
      <c r="Y119" s="347"/>
      <c r="Z119" s="378">
        <f>'Barrios Unidos'!$AV$16</f>
        <v>1</v>
      </c>
      <c r="AA119" s="58"/>
      <c r="AB119" s="58"/>
      <c r="AC119" s="359"/>
      <c r="AD119" s="329"/>
      <c r="AE119" s="37"/>
      <c r="AF119" s="378">
        <f>'Barrios Unidos'!$BB$16</f>
        <v>0</v>
      </c>
    </row>
    <row r="120" spans="1:68" ht="30.75" hidden="1" customHeight="1" x14ac:dyDescent="0.2">
      <c r="A120" s="35"/>
      <c r="B120" s="19"/>
      <c r="C120" s="19"/>
      <c r="D120" s="35"/>
      <c r="E120" s="231"/>
      <c r="F120" s="37"/>
      <c r="G120" s="37"/>
      <c r="H120" s="302"/>
      <c r="I120" s="35"/>
      <c r="J120" s="231"/>
      <c r="K120" s="231"/>
      <c r="L120" s="231"/>
      <c r="M120" s="231"/>
      <c r="N120" s="231"/>
      <c r="O120" s="347">
        <v>0</v>
      </c>
      <c r="P120" s="256"/>
      <c r="Q120" s="256"/>
      <c r="R120" s="256"/>
      <c r="S120" s="231"/>
      <c r="T120" s="231"/>
      <c r="U120" s="231"/>
      <c r="V120" s="278" t="s">
        <v>702</v>
      </c>
      <c r="W120" s="231"/>
      <c r="X120" s="231"/>
      <c r="Y120" s="347"/>
      <c r="Z120" s="378">
        <f>Bosa!$AV$16</f>
        <v>1</v>
      </c>
      <c r="AA120" s="58"/>
      <c r="AB120" s="58"/>
      <c r="AC120" s="359"/>
      <c r="AD120" s="329"/>
      <c r="AE120" s="37"/>
      <c r="AF120" s="378">
        <f>Bosa!$BB$16</f>
        <v>0</v>
      </c>
    </row>
    <row r="121" spans="1:68" ht="30.75" hidden="1" customHeight="1" x14ac:dyDescent="0.2">
      <c r="A121" s="35"/>
      <c r="B121" s="19"/>
      <c r="C121" s="19"/>
      <c r="D121" s="35"/>
      <c r="E121" s="231"/>
      <c r="F121" s="37"/>
      <c r="G121" s="37"/>
      <c r="H121" s="302"/>
      <c r="I121" s="35"/>
      <c r="J121" s="231"/>
      <c r="K121" s="231"/>
      <c r="L121" s="231"/>
      <c r="M121" s="231"/>
      <c r="N121" s="231"/>
      <c r="O121" s="347">
        <v>0</v>
      </c>
      <c r="P121" s="256"/>
      <c r="Q121" s="256"/>
      <c r="R121" s="256"/>
      <c r="S121" s="231"/>
      <c r="T121" s="231"/>
      <c r="U121" s="231"/>
      <c r="V121" s="278" t="s">
        <v>701</v>
      </c>
      <c r="W121" s="231"/>
      <c r="X121" s="231"/>
      <c r="Y121" s="347"/>
      <c r="Z121" s="378">
        <f>Chapinero!$AV$16</f>
        <v>0.55000000000000004</v>
      </c>
      <c r="AA121" s="58"/>
      <c r="AB121" s="58"/>
      <c r="AC121" s="359"/>
      <c r="AD121" s="329"/>
      <c r="AE121" s="37"/>
      <c r="AF121" s="378">
        <f>Chapinero!$BB$16</f>
        <v>0</v>
      </c>
    </row>
    <row r="122" spans="1:68" ht="30.75" hidden="1" customHeight="1" x14ac:dyDescent="0.2">
      <c r="A122" s="35"/>
      <c r="B122" s="19"/>
      <c r="C122" s="19"/>
      <c r="D122" s="35"/>
      <c r="E122" s="231"/>
      <c r="F122" s="37"/>
      <c r="G122" s="37"/>
      <c r="H122" s="302"/>
      <c r="I122" s="35"/>
      <c r="J122" s="231"/>
      <c r="K122" s="231"/>
      <c r="L122" s="231"/>
      <c r="M122" s="231"/>
      <c r="N122" s="231"/>
      <c r="O122" s="347">
        <v>0</v>
      </c>
      <c r="P122" s="256"/>
      <c r="Q122" s="256"/>
      <c r="R122" s="256"/>
      <c r="S122" s="231"/>
      <c r="T122" s="231"/>
      <c r="U122" s="231"/>
      <c r="V122" s="278" t="s">
        <v>700</v>
      </c>
      <c r="W122" s="231"/>
      <c r="X122" s="231"/>
      <c r="Y122" s="347"/>
      <c r="Z122" s="378">
        <f>'Ciudad Bolívar'!$AV$16</f>
        <v>0.5</v>
      </c>
      <c r="AA122" s="58"/>
      <c r="AB122" s="58"/>
      <c r="AC122" s="359"/>
      <c r="AD122" s="329"/>
      <c r="AE122" s="37"/>
      <c r="AF122" s="378">
        <f>'Ciudad Bolívar'!$BB$16</f>
        <v>0</v>
      </c>
    </row>
    <row r="123" spans="1:68" ht="30.75" hidden="1" customHeight="1" x14ac:dyDescent="0.2">
      <c r="A123" s="35"/>
      <c r="B123" s="19"/>
      <c r="C123" s="19"/>
      <c r="D123" s="35"/>
      <c r="E123" s="231"/>
      <c r="F123" s="37"/>
      <c r="G123" s="37"/>
      <c r="H123" s="302"/>
      <c r="I123" s="35"/>
      <c r="J123" s="231"/>
      <c r="K123" s="231"/>
      <c r="L123" s="231"/>
      <c r="M123" s="231"/>
      <c r="N123" s="231"/>
      <c r="O123" s="347">
        <v>0</v>
      </c>
      <c r="P123" s="256"/>
      <c r="Q123" s="256"/>
      <c r="R123" s="256"/>
      <c r="S123" s="231"/>
      <c r="T123" s="231"/>
      <c r="U123" s="231"/>
      <c r="V123" s="278" t="s">
        <v>699</v>
      </c>
      <c r="W123" s="231"/>
      <c r="X123" s="231"/>
      <c r="Y123" s="347"/>
      <c r="Z123" s="378">
        <f>Engativá!$AV$16</f>
        <v>0.2</v>
      </c>
      <c r="AA123" s="58"/>
      <c r="AB123" s="58"/>
      <c r="AC123" s="359"/>
      <c r="AD123" s="329"/>
      <c r="AE123" s="37"/>
      <c r="AF123" s="378">
        <f>Engativá!$BB$16</f>
        <v>0</v>
      </c>
    </row>
    <row r="124" spans="1:68" ht="30.75" hidden="1" customHeight="1" x14ac:dyDescent="0.2">
      <c r="A124" s="35"/>
      <c r="B124" s="19"/>
      <c r="C124" s="19"/>
      <c r="D124" s="35"/>
      <c r="E124" s="231"/>
      <c r="F124" s="37"/>
      <c r="G124" s="37"/>
      <c r="H124" s="302"/>
      <c r="I124" s="35"/>
      <c r="J124" s="231"/>
      <c r="K124" s="231"/>
      <c r="L124" s="231"/>
      <c r="M124" s="231"/>
      <c r="N124" s="231"/>
      <c r="O124" s="347">
        <v>0</v>
      </c>
      <c r="P124" s="256"/>
      <c r="Q124" s="256"/>
      <c r="R124" s="256"/>
      <c r="S124" s="231"/>
      <c r="T124" s="231"/>
      <c r="U124" s="231"/>
      <c r="V124" s="278" t="s">
        <v>698</v>
      </c>
      <c r="W124" s="231"/>
      <c r="X124" s="231"/>
      <c r="Y124" s="347"/>
      <c r="Z124" s="378">
        <f>Fontibón!$AV$16</f>
        <v>0.75</v>
      </c>
      <c r="AA124" s="58"/>
      <c r="AB124" s="58"/>
      <c r="AC124" s="359"/>
      <c r="AD124" s="329"/>
      <c r="AE124" s="37"/>
      <c r="AF124" s="378">
        <f>Fontibón!$BB$16</f>
        <v>0</v>
      </c>
    </row>
    <row r="125" spans="1:68" ht="30.75" hidden="1" customHeight="1" x14ac:dyDescent="0.2">
      <c r="A125" s="35"/>
      <c r="B125" s="19"/>
      <c r="C125" s="19"/>
      <c r="D125" s="35"/>
      <c r="E125" s="231"/>
      <c r="F125" s="37"/>
      <c r="G125" s="37"/>
      <c r="H125" s="302"/>
      <c r="I125" s="35"/>
      <c r="J125" s="231"/>
      <c r="K125" s="231"/>
      <c r="L125" s="231"/>
      <c r="M125" s="231"/>
      <c r="N125" s="231"/>
      <c r="O125" s="347">
        <v>0</v>
      </c>
      <c r="P125" s="256"/>
      <c r="Q125" s="256"/>
      <c r="R125" s="256"/>
      <c r="S125" s="231"/>
      <c r="T125" s="231"/>
      <c r="U125" s="231"/>
      <c r="V125" s="278" t="s">
        <v>697</v>
      </c>
      <c r="W125" s="231"/>
      <c r="X125" s="231"/>
      <c r="Y125" s="347"/>
      <c r="Z125" s="378">
        <f>Kennedy!$AV$16</f>
        <v>0.92</v>
      </c>
      <c r="AA125" s="58"/>
      <c r="AB125" s="58"/>
      <c r="AC125" s="359"/>
      <c r="AD125" s="329"/>
      <c r="AE125" s="37"/>
      <c r="AF125" s="378">
        <f>Kennedy!$BB$16</f>
        <v>0</v>
      </c>
    </row>
    <row r="126" spans="1:68" ht="30.75" hidden="1" customHeight="1" x14ac:dyDescent="0.2">
      <c r="A126" s="35"/>
      <c r="B126" s="19"/>
      <c r="C126" s="19"/>
      <c r="D126" s="35"/>
      <c r="E126" s="231"/>
      <c r="F126" s="37"/>
      <c r="G126" s="37"/>
      <c r="H126" s="302"/>
      <c r="I126" s="35"/>
      <c r="J126" s="231"/>
      <c r="K126" s="231"/>
      <c r="L126" s="231"/>
      <c r="M126" s="231"/>
      <c r="N126" s="231"/>
      <c r="O126" s="347">
        <v>0</v>
      </c>
      <c r="P126" s="256"/>
      <c r="Q126" s="256"/>
      <c r="R126" s="256"/>
      <c r="S126" s="231"/>
      <c r="T126" s="231"/>
      <c r="U126" s="231"/>
      <c r="V126" s="278" t="s">
        <v>757</v>
      </c>
      <c r="W126" s="231"/>
      <c r="X126" s="231"/>
      <c r="Y126" s="347"/>
      <c r="Z126" s="378">
        <f>'La Candelaria'!$AV$16</f>
        <v>1</v>
      </c>
      <c r="AA126" s="58"/>
      <c r="AB126" s="58"/>
      <c r="AC126" s="359"/>
      <c r="AD126" s="329"/>
      <c r="AE126" s="37"/>
      <c r="AF126" s="378">
        <f>'La Candelaria'!$BB$16</f>
        <v>0</v>
      </c>
    </row>
    <row r="127" spans="1:68" ht="30.75" hidden="1" customHeight="1" x14ac:dyDescent="0.2">
      <c r="A127" s="35"/>
      <c r="B127" s="19"/>
      <c r="C127" s="19"/>
      <c r="D127" s="35"/>
      <c r="E127" s="231"/>
      <c r="F127" s="37"/>
      <c r="G127" s="37"/>
      <c r="H127" s="302"/>
      <c r="I127" s="35"/>
      <c r="J127" s="231"/>
      <c r="K127" s="231"/>
      <c r="L127" s="231"/>
      <c r="M127" s="231"/>
      <c r="N127" s="231"/>
      <c r="O127" s="347">
        <v>0</v>
      </c>
      <c r="P127" s="256"/>
      <c r="Q127" s="256"/>
      <c r="R127" s="256"/>
      <c r="S127" s="231"/>
      <c r="T127" s="231"/>
      <c r="U127" s="231"/>
      <c r="V127" s="278" t="s">
        <v>758</v>
      </c>
      <c r="W127" s="231"/>
      <c r="X127" s="231"/>
      <c r="Y127" s="347"/>
      <c r="Z127" s="378">
        <f>'Los Mártires'!$AV$16</f>
        <v>1</v>
      </c>
      <c r="AA127" s="58"/>
      <c r="AB127" s="58"/>
      <c r="AC127" s="359"/>
      <c r="AD127" s="329"/>
      <c r="AE127" s="37"/>
      <c r="AF127" s="378">
        <f>'Los Mártires'!$BB$16</f>
        <v>0</v>
      </c>
    </row>
    <row r="128" spans="1:68" ht="30.75" hidden="1" customHeight="1" x14ac:dyDescent="0.2">
      <c r="A128" s="35"/>
      <c r="B128" s="19"/>
      <c r="C128" s="19"/>
      <c r="D128" s="35"/>
      <c r="E128" s="231"/>
      <c r="F128" s="37"/>
      <c r="G128" s="37"/>
      <c r="H128" s="302"/>
      <c r="I128" s="35"/>
      <c r="J128" s="231"/>
      <c r="K128" s="231"/>
      <c r="L128" s="231"/>
      <c r="M128" s="231"/>
      <c r="N128" s="231"/>
      <c r="O128" s="347">
        <v>0</v>
      </c>
      <c r="P128" s="256"/>
      <c r="Q128" s="256"/>
      <c r="R128" s="256"/>
      <c r="S128" s="231"/>
      <c r="T128" s="231"/>
      <c r="U128" s="231"/>
      <c r="V128" s="278" t="s">
        <v>696</v>
      </c>
      <c r="W128" s="231"/>
      <c r="X128" s="231"/>
      <c r="Y128" s="347"/>
      <c r="Z128" s="378">
        <f>'Puente Aranda'!$AV$16</f>
        <v>0.19230769230769232</v>
      </c>
      <c r="AA128" s="58"/>
      <c r="AB128" s="58"/>
      <c r="AC128" s="359"/>
      <c r="AD128" s="329"/>
      <c r="AE128" s="37"/>
      <c r="AF128" s="378">
        <f>'Puente Aranda'!$BB$16</f>
        <v>0</v>
      </c>
    </row>
    <row r="129" spans="1:68" ht="30.75" hidden="1" customHeight="1" x14ac:dyDescent="0.2">
      <c r="A129" s="35"/>
      <c r="B129" s="19"/>
      <c r="C129" s="19"/>
      <c r="D129" s="35"/>
      <c r="E129" s="231"/>
      <c r="F129" s="37"/>
      <c r="G129" s="37"/>
      <c r="H129" s="302"/>
      <c r="I129" s="35"/>
      <c r="J129" s="231"/>
      <c r="K129" s="231"/>
      <c r="L129" s="231"/>
      <c r="M129" s="231"/>
      <c r="N129" s="231"/>
      <c r="O129" s="347">
        <v>0</v>
      </c>
      <c r="P129" s="256"/>
      <c r="Q129" s="256"/>
      <c r="R129" s="256"/>
      <c r="S129" s="231"/>
      <c r="T129" s="231"/>
      <c r="U129" s="231"/>
      <c r="V129" s="278" t="s">
        <v>770</v>
      </c>
      <c r="W129" s="231"/>
      <c r="X129" s="231"/>
      <c r="Y129" s="347"/>
      <c r="Z129" s="378">
        <f>'Rafael Uribe Uribe'!$AV$16</f>
        <v>0.5</v>
      </c>
      <c r="AA129" s="58"/>
      <c r="AB129" s="58"/>
      <c r="AC129" s="359"/>
      <c r="AD129" s="329"/>
      <c r="AE129" s="37"/>
      <c r="AF129" s="378">
        <f>'Rafael Uribe Uribe'!$BB$16</f>
        <v>0</v>
      </c>
    </row>
    <row r="130" spans="1:68" ht="30.75" hidden="1" customHeight="1" x14ac:dyDescent="0.2">
      <c r="A130" s="35"/>
      <c r="B130" s="19"/>
      <c r="C130" s="19"/>
      <c r="D130" s="35"/>
      <c r="E130" s="231"/>
      <c r="F130" s="37"/>
      <c r="G130" s="37"/>
      <c r="H130" s="302"/>
      <c r="I130" s="35"/>
      <c r="J130" s="231"/>
      <c r="K130" s="231"/>
      <c r="L130" s="231"/>
      <c r="M130" s="231"/>
      <c r="N130" s="231"/>
      <c r="O130" s="347">
        <v>0</v>
      </c>
      <c r="P130" s="256"/>
      <c r="Q130" s="256"/>
      <c r="R130" s="256"/>
      <c r="S130" s="231"/>
      <c r="T130" s="231"/>
      <c r="U130" s="231"/>
      <c r="V130" s="278" t="s">
        <v>694</v>
      </c>
      <c r="W130" s="231"/>
      <c r="X130" s="231"/>
      <c r="Y130" s="347"/>
      <c r="Z130" s="378">
        <f>'San Cristóbal'!$AV$16</f>
        <v>0</v>
      </c>
      <c r="AA130" s="58"/>
      <c r="AB130" s="58"/>
      <c r="AC130" s="359"/>
      <c r="AD130" s="329"/>
      <c r="AE130" s="37"/>
      <c r="AF130" s="378">
        <f>'San Cristóbal'!$BB$16</f>
        <v>0</v>
      </c>
    </row>
    <row r="131" spans="1:68" ht="30.75" hidden="1" customHeight="1" x14ac:dyDescent="0.2">
      <c r="A131" s="35"/>
      <c r="B131" s="19"/>
      <c r="C131" s="19"/>
      <c r="D131" s="35"/>
      <c r="E131" s="231"/>
      <c r="F131" s="37"/>
      <c r="G131" s="37"/>
      <c r="H131" s="302"/>
      <c r="I131" s="35"/>
      <c r="J131" s="231"/>
      <c r="K131" s="231"/>
      <c r="L131" s="231"/>
      <c r="M131" s="231"/>
      <c r="N131" s="231"/>
      <c r="O131" s="347">
        <v>0</v>
      </c>
      <c r="P131" s="256"/>
      <c r="Q131" s="256"/>
      <c r="R131" s="256"/>
      <c r="S131" s="231"/>
      <c r="T131" s="231"/>
      <c r="U131" s="231"/>
      <c r="V131" s="278" t="s">
        <v>1537</v>
      </c>
      <c r="W131" s="231"/>
      <c r="X131" s="231"/>
      <c r="Y131" s="347"/>
      <c r="Z131" s="378">
        <f>Santafe!$AV$16</f>
        <v>0.44444444444444442</v>
      </c>
      <c r="AA131" s="58"/>
      <c r="AB131" s="58"/>
      <c r="AC131" s="359"/>
      <c r="AD131" s="329"/>
      <c r="AE131" s="37"/>
      <c r="AF131" s="378">
        <f>Santafe!$BB$16</f>
        <v>0</v>
      </c>
    </row>
    <row r="132" spans="1:68" ht="30.75" hidden="1" customHeight="1" x14ac:dyDescent="0.2">
      <c r="A132" s="35"/>
      <c r="B132" s="19"/>
      <c r="C132" s="19"/>
      <c r="D132" s="35"/>
      <c r="E132" s="231"/>
      <c r="F132" s="37"/>
      <c r="G132" s="37"/>
      <c r="H132" s="302"/>
      <c r="I132" s="35"/>
      <c r="J132" s="231"/>
      <c r="K132" s="231"/>
      <c r="L132" s="231"/>
      <c r="M132" s="231"/>
      <c r="N132" s="231"/>
      <c r="O132" s="347">
        <v>0</v>
      </c>
      <c r="P132" s="256"/>
      <c r="Q132" s="256"/>
      <c r="R132" s="256"/>
      <c r="S132" s="231"/>
      <c r="T132" s="231"/>
      <c r="U132" s="231"/>
      <c r="V132" s="278" t="s">
        <v>692</v>
      </c>
      <c r="W132" s="231"/>
      <c r="X132" s="231"/>
      <c r="Y132" s="347"/>
      <c r="Z132" s="378">
        <f>Suba!$AV$16</f>
        <v>0.4</v>
      </c>
      <c r="AA132" s="58"/>
      <c r="AB132" s="58"/>
      <c r="AC132" s="359"/>
      <c r="AD132" s="329"/>
      <c r="AE132" s="37"/>
      <c r="AF132" s="378">
        <f>Suba!$BB$16</f>
        <v>0</v>
      </c>
    </row>
    <row r="133" spans="1:68" ht="30.75" hidden="1" customHeight="1" x14ac:dyDescent="0.2">
      <c r="A133" s="35"/>
      <c r="B133" s="19"/>
      <c r="C133" s="19"/>
      <c r="D133" s="35"/>
      <c r="E133" s="231"/>
      <c r="F133" s="37"/>
      <c r="G133" s="37"/>
      <c r="H133" s="302"/>
      <c r="I133" s="35"/>
      <c r="J133" s="231"/>
      <c r="K133" s="231"/>
      <c r="L133" s="231"/>
      <c r="M133" s="231"/>
      <c r="N133" s="231"/>
      <c r="O133" s="347">
        <v>0</v>
      </c>
      <c r="P133" s="256"/>
      <c r="Q133" s="256"/>
      <c r="R133" s="256"/>
      <c r="S133" s="231"/>
      <c r="T133" s="231"/>
      <c r="U133" s="231"/>
      <c r="V133" s="278" t="s">
        <v>691</v>
      </c>
      <c r="W133" s="231"/>
      <c r="X133" s="231"/>
      <c r="Y133" s="347"/>
      <c r="Z133" s="378">
        <f>Sumapaz!$AV$16</f>
        <v>0</v>
      </c>
      <c r="AA133" s="58"/>
      <c r="AB133" s="58"/>
      <c r="AC133" s="359"/>
      <c r="AD133" s="329"/>
      <c r="AE133" s="37"/>
      <c r="AF133" s="378">
        <f>Sumapaz!$BB$16</f>
        <v>0</v>
      </c>
    </row>
    <row r="134" spans="1:68" ht="30.75" hidden="1" customHeight="1" x14ac:dyDescent="0.2">
      <c r="A134" s="35"/>
      <c r="B134" s="19"/>
      <c r="C134" s="19"/>
      <c r="D134" s="35"/>
      <c r="E134" s="231"/>
      <c r="F134" s="37"/>
      <c r="G134" s="37"/>
      <c r="H134" s="302"/>
      <c r="I134" s="35"/>
      <c r="J134" s="231"/>
      <c r="K134" s="231"/>
      <c r="L134" s="231"/>
      <c r="M134" s="231"/>
      <c r="N134" s="231"/>
      <c r="O134" s="347">
        <v>0</v>
      </c>
      <c r="P134" s="256"/>
      <c r="Q134" s="256"/>
      <c r="R134" s="256"/>
      <c r="S134" s="231"/>
      <c r="T134" s="231"/>
      <c r="U134" s="231"/>
      <c r="V134" s="278" t="s">
        <v>690</v>
      </c>
      <c r="W134" s="231"/>
      <c r="X134" s="231"/>
      <c r="Y134" s="347"/>
      <c r="Z134" s="378">
        <f>Teusaquillo!$AV$16</f>
        <v>0.88235294117647056</v>
      </c>
      <c r="AA134" s="58"/>
      <c r="AB134" s="58"/>
      <c r="AC134" s="359"/>
      <c r="AD134" s="329"/>
      <c r="AE134" s="37"/>
      <c r="AF134" s="378">
        <f>Teusaquillo!$BB$16</f>
        <v>0</v>
      </c>
    </row>
    <row r="135" spans="1:68" ht="30.75" hidden="1" customHeight="1" x14ac:dyDescent="0.2">
      <c r="A135" s="35"/>
      <c r="B135" s="19"/>
      <c r="C135" s="19"/>
      <c r="D135" s="35"/>
      <c r="E135" s="231"/>
      <c r="F135" s="37"/>
      <c r="G135" s="37"/>
      <c r="H135" s="302"/>
      <c r="I135" s="35"/>
      <c r="J135" s="231"/>
      <c r="K135" s="231"/>
      <c r="L135" s="231"/>
      <c r="M135" s="231"/>
      <c r="N135" s="231"/>
      <c r="O135" s="347">
        <v>0</v>
      </c>
      <c r="P135" s="256"/>
      <c r="Q135" s="256"/>
      <c r="R135" s="256"/>
      <c r="S135" s="231"/>
      <c r="T135" s="231"/>
      <c r="U135" s="231"/>
      <c r="V135" s="278" t="s">
        <v>689</v>
      </c>
      <c r="W135" s="231"/>
      <c r="X135" s="231"/>
      <c r="Y135" s="347"/>
      <c r="Z135" s="378">
        <f>Tunjuelito!$AV$16</f>
        <v>0.7</v>
      </c>
      <c r="AA135" s="58"/>
      <c r="AB135" s="58"/>
      <c r="AC135" s="359"/>
      <c r="AD135" s="329"/>
      <c r="AE135" s="37"/>
      <c r="AF135" s="378">
        <f>Tunjuelito!$BB$16</f>
        <v>0</v>
      </c>
    </row>
    <row r="136" spans="1:68" ht="30.75" hidden="1" customHeight="1" x14ac:dyDescent="0.2">
      <c r="A136" s="35"/>
      <c r="B136" s="19"/>
      <c r="C136" s="19"/>
      <c r="D136" s="35"/>
      <c r="E136" s="231"/>
      <c r="F136" s="37"/>
      <c r="G136" s="37"/>
      <c r="H136" s="302"/>
      <c r="I136" s="35"/>
      <c r="J136" s="231"/>
      <c r="K136" s="231"/>
      <c r="L136" s="231"/>
      <c r="M136" s="231"/>
      <c r="N136" s="231"/>
      <c r="O136" s="347">
        <v>0</v>
      </c>
      <c r="P136" s="256"/>
      <c r="Q136" s="256"/>
      <c r="R136" s="256"/>
      <c r="S136" s="231"/>
      <c r="T136" s="231"/>
      <c r="U136" s="231"/>
      <c r="V136" s="278" t="s">
        <v>688</v>
      </c>
      <c r="W136" s="231"/>
      <c r="X136" s="231"/>
      <c r="Y136" s="347"/>
      <c r="Z136" s="378">
        <f>Usaquén!$AV$16</f>
        <v>0.95</v>
      </c>
      <c r="AA136" s="58"/>
      <c r="AB136" s="58"/>
      <c r="AC136" s="359"/>
      <c r="AD136" s="329"/>
      <c r="AE136" s="37"/>
      <c r="AF136" s="378">
        <f>Usaquén!$BB$16</f>
        <v>0</v>
      </c>
    </row>
    <row r="137" spans="1:68" ht="30.75" hidden="1" customHeight="1" x14ac:dyDescent="0.2">
      <c r="A137" s="35"/>
      <c r="B137" s="19"/>
      <c r="C137" s="19"/>
      <c r="D137" s="35"/>
      <c r="E137" s="231"/>
      <c r="F137" s="37"/>
      <c r="G137" s="37"/>
      <c r="H137" s="302"/>
      <c r="I137" s="35"/>
      <c r="J137" s="231"/>
      <c r="K137" s="231"/>
      <c r="L137" s="231"/>
      <c r="M137" s="231"/>
      <c r="N137" s="231"/>
      <c r="O137" s="347">
        <v>0</v>
      </c>
      <c r="P137" s="256"/>
      <c r="Q137" s="256"/>
      <c r="R137" s="256"/>
      <c r="S137" s="231"/>
      <c r="T137" s="231"/>
      <c r="U137" s="231"/>
      <c r="V137" s="278" t="s">
        <v>687</v>
      </c>
      <c r="W137" s="231"/>
      <c r="X137" s="231"/>
      <c r="Y137" s="347"/>
      <c r="Z137" s="378">
        <f>Usme!$AV$16</f>
        <v>0</v>
      </c>
      <c r="AA137" s="58"/>
      <c r="AB137" s="58"/>
      <c r="AC137" s="359"/>
      <c r="AD137" s="329"/>
      <c r="AE137" s="37"/>
      <c r="AF137" s="378">
        <f>Usme!$BB$16</f>
        <v>0</v>
      </c>
    </row>
    <row r="138" spans="1:68" ht="95.25" hidden="1" customHeight="1" x14ac:dyDescent="0.2">
      <c r="A138" s="35">
        <v>2</v>
      </c>
      <c r="B138" s="35" t="s">
        <v>52</v>
      </c>
      <c r="C138" s="35" t="s">
        <v>60</v>
      </c>
      <c r="D138" s="35" t="s">
        <v>254</v>
      </c>
      <c r="E138" s="231" t="s">
        <v>63</v>
      </c>
      <c r="F138" s="231" t="s">
        <v>159</v>
      </c>
      <c r="G138" s="231">
        <v>32</v>
      </c>
      <c r="H138" s="305" t="s">
        <v>165</v>
      </c>
      <c r="I138" s="92" t="s">
        <v>498</v>
      </c>
      <c r="J138" s="231" t="s">
        <v>206</v>
      </c>
      <c r="K138" s="231" t="s">
        <v>499</v>
      </c>
      <c r="L138" s="37">
        <v>0</v>
      </c>
      <c r="M138" s="231" t="s">
        <v>207</v>
      </c>
      <c r="N138" s="231" t="s">
        <v>208</v>
      </c>
      <c r="O138" s="257"/>
      <c r="P138" s="257">
        <v>1</v>
      </c>
      <c r="Q138" s="257"/>
      <c r="R138" s="257">
        <v>1</v>
      </c>
      <c r="S138" s="231" t="s">
        <v>209</v>
      </c>
      <c r="T138" s="231" t="s">
        <v>210</v>
      </c>
      <c r="U138" s="231"/>
      <c r="V138" s="231" t="s">
        <v>211</v>
      </c>
      <c r="W138" s="37" t="s">
        <v>50</v>
      </c>
      <c r="X138" s="231" t="s">
        <v>212</v>
      </c>
      <c r="Y138" s="58"/>
      <c r="Z138" s="58"/>
      <c r="AA138" s="58">
        <f t="shared" si="5"/>
        <v>1</v>
      </c>
      <c r="AB138" s="58"/>
      <c r="AC138" s="359"/>
      <c r="AD138" s="329"/>
      <c r="AE138" s="37">
        <f t="shared" si="6"/>
        <v>1</v>
      </c>
      <c r="AF138" s="367">
        <f t="shared" si="7"/>
        <v>0</v>
      </c>
    </row>
    <row r="139" spans="1:68" ht="95.25" hidden="1" customHeight="1" x14ac:dyDescent="0.2">
      <c r="A139" s="35">
        <v>2</v>
      </c>
      <c r="B139" s="35" t="s">
        <v>52</v>
      </c>
      <c r="C139" s="35" t="s">
        <v>60</v>
      </c>
      <c r="D139" s="35" t="s">
        <v>254</v>
      </c>
      <c r="E139" s="231" t="s">
        <v>63</v>
      </c>
      <c r="F139" s="231" t="s">
        <v>159</v>
      </c>
      <c r="G139" s="231">
        <v>32</v>
      </c>
      <c r="H139" s="305" t="s">
        <v>165</v>
      </c>
      <c r="I139" s="92" t="s">
        <v>500</v>
      </c>
      <c r="J139" s="231" t="s">
        <v>213</v>
      </c>
      <c r="K139" s="19" t="s">
        <v>501</v>
      </c>
      <c r="L139" s="37">
        <v>0</v>
      </c>
      <c r="M139" s="231" t="s">
        <v>207</v>
      </c>
      <c r="N139" s="19" t="s">
        <v>194</v>
      </c>
      <c r="O139" s="257"/>
      <c r="P139" s="257">
        <v>1</v>
      </c>
      <c r="Q139" s="257"/>
      <c r="R139" s="257">
        <v>1</v>
      </c>
      <c r="S139" s="231" t="s">
        <v>209</v>
      </c>
      <c r="T139" s="19" t="s">
        <v>502</v>
      </c>
      <c r="U139" s="231" t="s">
        <v>214</v>
      </c>
      <c r="V139" s="231" t="s">
        <v>211</v>
      </c>
      <c r="W139" s="37" t="s">
        <v>476</v>
      </c>
      <c r="X139" s="231" t="s">
        <v>215</v>
      </c>
      <c r="Y139" s="58"/>
      <c r="Z139" s="58"/>
      <c r="AA139" s="58">
        <f t="shared" si="5"/>
        <v>1</v>
      </c>
      <c r="AB139" s="58"/>
      <c r="AC139" s="359"/>
      <c r="AD139" s="329"/>
      <c r="AE139" s="37">
        <f t="shared" si="6"/>
        <v>1</v>
      </c>
      <c r="AF139" s="367">
        <f t="shared" si="7"/>
        <v>0</v>
      </c>
    </row>
    <row r="140" spans="1:68" ht="95.25" hidden="1" customHeight="1" x14ac:dyDescent="0.2">
      <c r="A140" s="35">
        <v>2</v>
      </c>
      <c r="B140" s="35" t="s">
        <v>52</v>
      </c>
      <c r="C140" s="19" t="s">
        <v>59</v>
      </c>
      <c r="D140" s="19" t="s">
        <v>303</v>
      </c>
      <c r="E140" s="39" t="s">
        <v>63</v>
      </c>
      <c r="F140" s="39" t="s">
        <v>159</v>
      </c>
      <c r="G140" s="39">
        <v>32</v>
      </c>
      <c r="H140" s="315" t="s">
        <v>165</v>
      </c>
      <c r="I140" s="62" t="s">
        <v>306</v>
      </c>
      <c r="J140" s="39" t="s">
        <v>307</v>
      </c>
      <c r="K140" s="39" t="s">
        <v>308</v>
      </c>
      <c r="L140" s="40">
        <v>1</v>
      </c>
      <c r="M140" s="39" t="s">
        <v>55</v>
      </c>
      <c r="N140" s="39" t="s">
        <v>305</v>
      </c>
      <c r="O140" s="254"/>
      <c r="P140" s="254">
        <v>1</v>
      </c>
      <c r="Q140" s="254"/>
      <c r="R140" s="254">
        <v>1</v>
      </c>
      <c r="S140" s="39" t="s">
        <v>54</v>
      </c>
      <c r="T140" s="39" t="s">
        <v>309</v>
      </c>
      <c r="U140" s="39" t="s">
        <v>310</v>
      </c>
      <c r="V140" s="39" t="s">
        <v>211</v>
      </c>
      <c r="W140" s="39" t="s">
        <v>476</v>
      </c>
      <c r="X140" s="39" t="s">
        <v>310</v>
      </c>
      <c r="Y140" s="58"/>
      <c r="Z140" s="58"/>
      <c r="AA140" s="58">
        <f t="shared" si="5"/>
        <v>1</v>
      </c>
      <c r="AB140" s="58"/>
      <c r="AC140" s="359"/>
      <c r="AD140" s="329"/>
      <c r="AE140" s="37">
        <f t="shared" si="6"/>
        <v>1</v>
      </c>
      <c r="AF140" s="367">
        <f t="shared" si="7"/>
        <v>0</v>
      </c>
    </row>
    <row r="141" spans="1:68" ht="95.25" hidden="1" customHeight="1" x14ac:dyDescent="0.2">
      <c r="A141" s="35">
        <v>2</v>
      </c>
      <c r="B141" s="35" t="s">
        <v>52</v>
      </c>
      <c r="C141" s="19" t="s">
        <v>59</v>
      </c>
      <c r="D141" s="35" t="s">
        <v>254</v>
      </c>
      <c r="E141" s="231" t="s">
        <v>63</v>
      </c>
      <c r="F141" s="37" t="s">
        <v>159</v>
      </c>
      <c r="G141" s="37">
        <v>32</v>
      </c>
      <c r="H141" s="305" t="s">
        <v>165</v>
      </c>
      <c r="I141" s="35" t="s">
        <v>519</v>
      </c>
      <c r="J141" s="231" t="s">
        <v>376</v>
      </c>
      <c r="K141" s="231" t="s">
        <v>377</v>
      </c>
      <c r="L141" s="231">
        <v>0</v>
      </c>
      <c r="M141" s="231" t="s">
        <v>55</v>
      </c>
      <c r="N141" s="231" t="s">
        <v>376</v>
      </c>
      <c r="O141" s="301"/>
      <c r="P141" s="301">
        <v>1</v>
      </c>
      <c r="Q141" s="301"/>
      <c r="R141" s="301">
        <v>1</v>
      </c>
      <c r="S141" s="231" t="s">
        <v>378</v>
      </c>
      <c r="T141" s="231" t="s">
        <v>379</v>
      </c>
      <c r="U141" s="231" t="s">
        <v>520</v>
      </c>
      <c r="V141" s="231" t="s">
        <v>211</v>
      </c>
      <c r="W141" s="231" t="s">
        <v>521</v>
      </c>
      <c r="X141" s="231" t="s">
        <v>380</v>
      </c>
      <c r="Y141" s="58"/>
      <c r="Z141" s="58"/>
      <c r="AA141" s="58">
        <f t="shared" si="5"/>
        <v>1</v>
      </c>
      <c r="AB141" s="58"/>
      <c r="AC141" s="359"/>
      <c r="AD141" s="329"/>
      <c r="AE141" s="37">
        <f t="shared" si="6"/>
        <v>1</v>
      </c>
      <c r="AF141" s="367">
        <f t="shared" si="7"/>
        <v>0</v>
      </c>
    </row>
    <row r="142" spans="1:68" ht="95.25" hidden="1" customHeight="1" x14ac:dyDescent="0.2">
      <c r="A142" s="35">
        <v>2</v>
      </c>
      <c r="B142" s="35" t="s">
        <v>52</v>
      </c>
      <c r="C142" s="19" t="s">
        <v>59</v>
      </c>
      <c r="D142" s="35" t="s">
        <v>254</v>
      </c>
      <c r="E142" s="231" t="s">
        <v>63</v>
      </c>
      <c r="F142" s="37" t="s">
        <v>159</v>
      </c>
      <c r="G142" s="37">
        <v>32</v>
      </c>
      <c r="H142" s="300" t="s">
        <v>165</v>
      </c>
      <c r="I142" s="35" t="s">
        <v>249</v>
      </c>
      <c r="J142" s="231" t="s">
        <v>387</v>
      </c>
      <c r="K142" s="231" t="s">
        <v>526</v>
      </c>
      <c r="L142" s="231">
        <v>3</v>
      </c>
      <c r="M142" s="231" t="s">
        <v>55</v>
      </c>
      <c r="N142" s="231" t="s">
        <v>388</v>
      </c>
      <c r="O142" s="301"/>
      <c r="P142" s="301">
        <v>1</v>
      </c>
      <c r="Q142" s="301">
        <v>1</v>
      </c>
      <c r="R142" s="301">
        <v>2</v>
      </c>
      <c r="S142" s="231" t="s">
        <v>378</v>
      </c>
      <c r="T142" s="231" t="s">
        <v>527</v>
      </c>
      <c r="U142" s="231" t="s">
        <v>389</v>
      </c>
      <c r="V142" s="231" t="s">
        <v>211</v>
      </c>
      <c r="W142" s="231" t="s">
        <v>521</v>
      </c>
      <c r="X142" s="231" t="s">
        <v>390</v>
      </c>
      <c r="Y142" s="58"/>
      <c r="Z142" s="58"/>
      <c r="AA142" s="58">
        <f t="shared" ref="AA142:AA195" si="10">P142/R142</f>
        <v>0.5</v>
      </c>
      <c r="AB142" s="58"/>
      <c r="AC142" s="359">
        <f t="shared" ref="AC142:AC192" si="11">Q142/R142</f>
        <v>0.5</v>
      </c>
      <c r="AD142" s="329"/>
      <c r="AE142" s="37">
        <f t="shared" ref="AE142:AE195" si="12">R142</f>
        <v>2</v>
      </c>
      <c r="AF142" s="367">
        <f t="shared" ref="AF142:AF195" si="13">(Z142*O142/R142)+(AB142*P142/R142)+(AD142*Q142/R142)</f>
        <v>0</v>
      </c>
    </row>
    <row r="143" spans="1:68" s="393" customFormat="1" ht="95.25" hidden="1" customHeight="1" x14ac:dyDescent="0.2">
      <c r="A143" s="390">
        <v>2</v>
      </c>
      <c r="B143" s="390" t="s">
        <v>52</v>
      </c>
      <c r="C143" s="390" t="s">
        <v>59</v>
      </c>
      <c r="D143" s="390" t="s">
        <v>254</v>
      </c>
      <c r="E143" s="388" t="s">
        <v>63</v>
      </c>
      <c r="F143" s="388" t="s">
        <v>159</v>
      </c>
      <c r="G143" s="388">
        <v>32</v>
      </c>
      <c r="H143" s="394" t="s">
        <v>165</v>
      </c>
      <c r="I143" s="390" t="s">
        <v>250</v>
      </c>
      <c r="J143" s="388" t="s">
        <v>387</v>
      </c>
      <c r="K143" s="388" t="s">
        <v>526</v>
      </c>
      <c r="L143" s="231">
        <v>0</v>
      </c>
      <c r="M143" s="388" t="s">
        <v>55</v>
      </c>
      <c r="N143" s="388" t="s">
        <v>388</v>
      </c>
      <c r="O143" s="395">
        <v>0</v>
      </c>
      <c r="P143" s="301">
        <v>1</v>
      </c>
      <c r="Q143" s="301">
        <v>1</v>
      </c>
      <c r="R143" s="395">
        <v>2</v>
      </c>
      <c r="S143" s="388" t="s">
        <v>378</v>
      </c>
      <c r="T143" s="388" t="s">
        <v>527</v>
      </c>
      <c r="U143" s="388" t="s">
        <v>389</v>
      </c>
      <c r="V143" s="388" t="s">
        <v>176</v>
      </c>
      <c r="W143" s="388" t="s">
        <v>50</v>
      </c>
      <c r="X143" s="388" t="s">
        <v>390</v>
      </c>
      <c r="Y143" s="392"/>
      <c r="Z143" s="392">
        <f>AVERAGE(Z144:Z164)</f>
        <v>0.67500000000000004</v>
      </c>
      <c r="AA143" s="58">
        <f t="shared" si="10"/>
        <v>0.5</v>
      </c>
      <c r="AB143" s="58"/>
      <c r="AC143" s="359">
        <f t="shared" si="11"/>
        <v>0.5</v>
      </c>
      <c r="AD143" s="329"/>
      <c r="AE143" s="37">
        <f t="shared" si="12"/>
        <v>2</v>
      </c>
      <c r="AF143" s="389">
        <f t="shared" si="13"/>
        <v>0</v>
      </c>
      <c r="BJ143" s="148"/>
      <c r="BK143" s="148"/>
      <c r="BL143" s="148"/>
      <c r="BM143" s="148"/>
      <c r="BN143" s="148"/>
      <c r="BO143" s="148"/>
      <c r="BP143" s="148"/>
    </row>
    <row r="144" spans="1:68" ht="30.75" hidden="1" customHeight="1" x14ac:dyDescent="0.2">
      <c r="A144" s="35"/>
      <c r="B144" s="19"/>
      <c r="C144" s="19"/>
      <c r="D144" s="35"/>
      <c r="E144" s="231"/>
      <c r="F144" s="37"/>
      <c r="G144" s="37"/>
      <c r="H144" s="302"/>
      <c r="I144" s="35"/>
      <c r="J144" s="231"/>
      <c r="K144" s="231"/>
      <c r="L144" s="231"/>
      <c r="M144" s="231"/>
      <c r="N144" s="231"/>
      <c r="O144" s="301">
        <v>0</v>
      </c>
      <c r="P144" s="256"/>
      <c r="Q144" s="256"/>
      <c r="R144" s="256"/>
      <c r="S144" s="231"/>
      <c r="T144" s="231"/>
      <c r="U144" s="231"/>
      <c r="V144" s="278" t="s">
        <v>704</v>
      </c>
      <c r="W144" s="231"/>
      <c r="X144" s="231"/>
      <c r="Y144" s="347"/>
      <c r="Z144" s="378">
        <f>'Antonio Nariño'!$AV$17</f>
        <v>1</v>
      </c>
      <c r="AA144" s="58"/>
      <c r="AB144" s="58"/>
      <c r="AC144" s="359"/>
      <c r="AD144" s="329"/>
      <c r="AE144" s="37"/>
      <c r="AF144" s="378">
        <f>'Antonio Nariño'!$BB$17</f>
        <v>0</v>
      </c>
    </row>
    <row r="145" spans="1:32" ht="30.75" hidden="1" customHeight="1" x14ac:dyDescent="0.2">
      <c r="A145" s="35"/>
      <c r="B145" s="19"/>
      <c r="C145" s="19"/>
      <c r="D145" s="35"/>
      <c r="E145" s="231"/>
      <c r="F145" s="37"/>
      <c r="G145" s="37"/>
      <c r="H145" s="302"/>
      <c r="I145" s="35"/>
      <c r="J145" s="231"/>
      <c r="K145" s="231"/>
      <c r="L145" s="231"/>
      <c r="M145" s="231"/>
      <c r="N145" s="231"/>
      <c r="O145" s="301">
        <v>0</v>
      </c>
      <c r="P145" s="256"/>
      <c r="Q145" s="256"/>
      <c r="R145" s="256"/>
      <c r="S145" s="231"/>
      <c r="T145" s="231"/>
      <c r="U145" s="231"/>
      <c r="V145" s="278" t="s">
        <v>703</v>
      </c>
      <c r="W145" s="231"/>
      <c r="X145" s="231"/>
      <c r="Y145" s="347"/>
      <c r="Z145" s="378">
        <f>'Barrios Unidos'!$AV$17</f>
        <v>0</v>
      </c>
      <c r="AA145" s="58"/>
      <c r="AB145" s="58"/>
      <c r="AC145" s="359"/>
      <c r="AD145" s="329"/>
      <c r="AE145" s="37"/>
      <c r="AF145" s="378">
        <f>'Barrios Unidos'!$BB$17</f>
        <v>0</v>
      </c>
    </row>
    <row r="146" spans="1:32" ht="30.75" hidden="1" customHeight="1" x14ac:dyDescent="0.2">
      <c r="A146" s="35"/>
      <c r="B146" s="19"/>
      <c r="C146" s="19"/>
      <c r="D146" s="35"/>
      <c r="E146" s="231"/>
      <c r="F146" s="37"/>
      <c r="G146" s="37"/>
      <c r="H146" s="302"/>
      <c r="I146" s="35"/>
      <c r="J146" s="231"/>
      <c r="K146" s="231"/>
      <c r="L146" s="231"/>
      <c r="M146" s="231"/>
      <c r="N146" s="231"/>
      <c r="O146" s="301">
        <v>0</v>
      </c>
      <c r="P146" s="256"/>
      <c r="Q146" s="256"/>
      <c r="R146" s="256"/>
      <c r="S146" s="231"/>
      <c r="T146" s="231"/>
      <c r="U146" s="231"/>
      <c r="V146" s="278" t="s">
        <v>702</v>
      </c>
      <c r="W146" s="231"/>
      <c r="X146" s="231"/>
      <c r="Y146" s="347"/>
      <c r="Z146" s="378">
        <f>Bosa!$AV$17</f>
        <v>1</v>
      </c>
      <c r="AA146" s="58"/>
      <c r="AB146" s="58"/>
      <c r="AC146" s="359"/>
      <c r="AD146" s="329"/>
      <c r="AE146" s="37"/>
      <c r="AF146" s="378">
        <f>Bosa!$BB$17</f>
        <v>0</v>
      </c>
    </row>
    <row r="147" spans="1:32" ht="30.75" hidden="1" customHeight="1" x14ac:dyDescent="0.2">
      <c r="A147" s="35"/>
      <c r="B147" s="19"/>
      <c r="C147" s="19"/>
      <c r="D147" s="35"/>
      <c r="E147" s="231"/>
      <c r="F147" s="37"/>
      <c r="G147" s="37"/>
      <c r="H147" s="302"/>
      <c r="I147" s="35"/>
      <c r="J147" s="231"/>
      <c r="K147" s="231"/>
      <c r="L147" s="231"/>
      <c r="M147" s="231"/>
      <c r="N147" s="231"/>
      <c r="O147" s="301">
        <v>0</v>
      </c>
      <c r="P147" s="256"/>
      <c r="Q147" s="256"/>
      <c r="R147" s="256"/>
      <c r="S147" s="231"/>
      <c r="T147" s="231"/>
      <c r="U147" s="231"/>
      <c r="V147" s="278" t="s">
        <v>701</v>
      </c>
      <c r="W147" s="231"/>
      <c r="X147" s="231"/>
      <c r="Y147" s="347"/>
      <c r="Z147" s="378">
        <f>Chapinero!$AV$17</f>
        <v>0.5</v>
      </c>
      <c r="AA147" s="58"/>
      <c r="AB147" s="58"/>
      <c r="AC147" s="359"/>
      <c r="AD147" s="329"/>
      <c r="AE147" s="37"/>
      <c r="AF147" s="378">
        <f>Chapinero!$BB$17</f>
        <v>0</v>
      </c>
    </row>
    <row r="148" spans="1:32" ht="30.75" hidden="1" customHeight="1" x14ac:dyDescent="0.2">
      <c r="A148" s="35"/>
      <c r="B148" s="19"/>
      <c r="C148" s="19"/>
      <c r="D148" s="35"/>
      <c r="E148" s="231"/>
      <c r="F148" s="37"/>
      <c r="G148" s="37"/>
      <c r="H148" s="302"/>
      <c r="I148" s="35"/>
      <c r="J148" s="231"/>
      <c r="K148" s="231"/>
      <c r="L148" s="231"/>
      <c r="M148" s="231"/>
      <c r="N148" s="231"/>
      <c r="O148" s="301">
        <v>0</v>
      </c>
      <c r="P148" s="256"/>
      <c r="Q148" s="256"/>
      <c r="R148" s="256"/>
      <c r="S148" s="231"/>
      <c r="T148" s="231"/>
      <c r="U148" s="231"/>
      <c r="V148" s="278" t="s">
        <v>700</v>
      </c>
      <c r="W148" s="231"/>
      <c r="X148" s="231"/>
      <c r="Y148" s="347"/>
      <c r="Z148" s="378">
        <f>'Ciudad Bolívar'!$AV$17</f>
        <v>1</v>
      </c>
      <c r="AA148" s="58"/>
      <c r="AB148" s="58"/>
      <c r="AC148" s="359"/>
      <c r="AD148" s="329"/>
      <c r="AE148" s="37"/>
      <c r="AF148" s="378">
        <f>'Ciudad Bolívar'!$BB$17</f>
        <v>0</v>
      </c>
    </row>
    <row r="149" spans="1:32" ht="30.75" hidden="1" customHeight="1" x14ac:dyDescent="0.2">
      <c r="A149" s="35"/>
      <c r="B149" s="19"/>
      <c r="C149" s="19"/>
      <c r="D149" s="35"/>
      <c r="E149" s="231"/>
      <c r="F149" s="37"/>
      <c r="G149" s="37"/>
      <c r="H149" s="302"/>
      <c r="I149" s="35"/>
      <c r="J149" s="231"/>
      <c r="K149" s="231"/>
      <c r="L149" s="231"/>
      <c r="M149" s="231"/>
      <c r="N149" s="231"/>
      <c r="O149" s="301">
        <v>0</v>
      </c>
      <c r="P149" s="256"/>
      <c r="Q149" s="256"/>
      <c r="R149" s="256"/>
      <c r="S149" s="231"/>
      <c r="T149" s="231"/>
      <c r="U149" s="231"/>
      <c r="V149" s="278" t="s">
        <v>699</v>
      </c>
      <c r="W149" s="231"/>
      <c r="X149" s="231"/>
      <c r="Y149" s="347"/>
      <c r="Z149" s="378">
        <f>Engativá!$AV$17</f>
        <v>0</v>
      </c>
      <c r="AA149" s="58"/>
      <c r="AB149" s="58"/>
      <c r="AC149" s="359"/>
      <c r="AD149" s="329"/>
      <c r="AE149" s="37"/>
      <c r="AF149" s="378">
        <f>Engativá!$BB$17</f>
        <v>0</v>
      </c>
    </row>
    <row r="150" spans="1:32" ht="30.75" hidden="1" customHeight="1" x14ac:dyDescent="0.2">
      <c r="A150" s="35"/>
      <c r="B150" s="19"/>
      <c r="C150" s="19"/>
      <c r="D150" s="35"/>
      <c r="E150" s="231"/>
      <c r="F150" s="37"/>
      <c r="G150" s="37"/>
      <c r="H150" s="302"/>
      <c r="I150" s="35"/>
      <c r="J150" s="231"/>
      <c r="K150" s="231"/>
      <c r="L150" s="231"/>
      <c r="M150" s="231"/>
      <c r="N150" s="231"/>
      <c r="O150" s="301">
        <v>0</v>
      </c>
      <c r="P150" s="256"/>
      <c r="Q150" s="256"/>
      <c r="R150" s="256"/>
      <c r="S150" s="231"/>
      <c r="T150" s="231"/>
      <c r="U150" s="231"/>
      <c r="V150" s="278" t="s">
        <v>698</v>
      </c>
      <c r="W150" s="231"/>
      <c r="X150" s="231"/>
      <c r="Y150" s="347"/>
      <c r="Z150" s="378">
        <f>Fontibón!$AV$17</f>
        <v>1</v>
      </c>
      <c r="AA150" s="58"/>
      <c r="AB150" s="58"/>
      <c r="AC150" s="359"/>
      <c r="AD150" s="329"/>
      <c r="AE150" s="37"/>
      <c r="AF150" s="378">
        <f>Fontibón!$BB$17</f>
        <v>0</v>
      </c>
    </row>
    <row r="151" spans="1:32" ht="30.75" hidden="1" customHeight="1" x14ac:dyDescent="0.2">
      <c r="A151" s="35"/>
      <c r="B151" s="19"/>
      <c r="C151" s="19"/>
      <c r="D151" s="35"/>
      <c r="E151" s="231"/>
      <c r="F151" s="37"/>
      <c r="G151" s="37"/>
      <c r="H151" s="302"/>
      <c r="I151" s="35"/>
      <c r="J151" s="231"/>
      <c r="K151" s="231"/>
      <c r="L151" s="231"/>
      <c r="M151" s="231"/>
      <c r="N151" s="231"/>
      <c r="O151" s="301">
        <v>0</v>
      </c>
      <c r="P151" s="256"/>
      <c r="Q151" s="256"/>
      <c r="R151" s="256"/>
      <c r="S151" s="231"/>
      <c r="T151" s="231"/>
      <c r="U151" s="231"/>
      <c r="V151" s="278" t="s">
        <v>697</v>
      </c>
      <c r="W151" s="231"/>
      <c r="X151" s="231"/>
      <c r="Y151" s="347"/>
      <c r="Z151" s="378">
        <f>Kennedy!$AV$17</f>
        <v>1</v>
      </c>
      <c r="AA151" s="58"/>
      <c r="AB151" s="58"/>
      <c r="AC151" s="359"/>
      <c r="AD151" s="329"/>
      <c r="AE151" s="37"/>
      <c r="AF151" s="378">
        <f>Kennedy!$BB$17</f>
        <v>0</v>
      </c>
    </row>
    <row r="152" spans="1:32" ht="30.75" hidden="1" customHeight="1" x14ac:dyDescent="0.2">
      <c r="A152" s="35"/>
      <c r="B152" s="19"/>
      <c r="C152" s="19"/>
      <c r="D152" s="35"/>
      <c r="E152" s="231"/>
      <c r="F152" s="37"/>
      <c r="G152" s="37"/>
      <c r="H152" s="302"/>
      <c r="I152" s="35"/>
      <c r="J152" s="231"/>
      <c r="K152" s="231"/>
      <c r="L152" s="231"/>
      <c r="M152" s="231"/>
      <c r="N152" s="231"/>
      <c r="O152" s="301">
        <v>0</v>
      </c>
      <c r="P152" s="256"/>
      <c r="Q152" s="256"/>
      <c r="R152" s="256"/>
      <c r="S152" s="231"/>
      <c r="T152" s="231"/>
      <c r="U152" s="231"/>
      <c r="V152" s="278" t="s">
        <v>757</v>
      </c>
      <c r="W152" s="231"/>
      <c r="X152" s="231"/>
      <c r="Y152" s="347"/>
      <c r="Z152" s="378">
        <f>'La Candelaria'!$AV$17</f>
        <v>1</v>
      </c>
      <c r="AA152" s="58"/>
      <c r="AB152" s="58"/>
      <c r="AC152" s="359"/>
      <c r="AD152" s="329"/>
      <c r="AE152" s="37"/>
      <c r="AF152" s="378">
        <f>'La Candelaria'!$BB$17</f>
        <v>0</v>
      </c>
    </row>
    <row r="153" spans="1:32" ht="30.75" hidden="1" customHeight="1" x14ac:dyDescent="0.2">
      <c r="A153" s="35"/>
      <c r="B153" s="19"/>
      <c r="C153" s="19"/>
      <c r="D153" s="35"/>
      <c r="E153" s="231"/>
      <c r="F153" s="37"/>
      <c r="G153" s="37"/>
      <c r="H153" s="302"/>
      <c r="I153" s="35"/>
      <c r="J153" s="231"/>
      <c r="K153" s="231"/>
      <c r="L153" s="231"/>
      <c r="M153" s="231"/>
      <c r="N153" s="231"/>
      <c r="O153" s="301">
        <v>0</v>
      </c>
      <c r="P153" s="256"/>
      <c r="Q153" s="256"/>
      <c r="R153" s="256"/>
      <c r="S153" s="231"/>
      <c r="T153" s="231"/>
      <c r="U153" s="231"/>
      <c r="V153" s="278" t="s">
        <v>758</v>
      </c>
      <c r="W153" s="231"/>
      <c r="X153" s="231"/>
      <c r="Y153" s="347"/>
      <c r="Z153" s="378">
        <f>'Los Mártires'!$AV$17</f>
        <v>1</v>
      </c>
      <c r="AA153" s="58"/>
      <c r="AB153" s="58"/>
      <c r="AC153" s="359"/>
      <c r="AD153" s="329"/>
      <c r="AE153" s="37"/>
      <c r="AF153" s="378">
        <f>'Los Mártires'!$BB$17</f>
        <v>0</v>
      </c>
    </row>
    <row r="154" spans="1:32" ht="30.75" hidden="1" customHeight="1" x14ac:dyDescent="0.2">
      <c r="A154" s="35"/>
      <c r="B154" s="19"/>
      <c r="C154" s="19"/>
      <c r="D154" s="35"/>
      <c r="E154" s="231"/>
      <c r="F154" s="37"/>
      <c r="G154" s="37"/>
      <c r="H154" s="302"/>
      <c r="I154" s="35"/>
      <c r="J154" s="231"/>
      <c r="K154" s="231"/>
      <c r="L154" s="231"/>
      <c r="M154" s="231"/>
      <c r="N154" s="231"/>
      <c r="O154" s="301">
        <v>0</v>
      </c>
      <c r="P154" s="256"/>
      <c r="Q154" s="256"/>
      <c r="R154" s="256"/>
      <c r="S154" s="231"/>
      <c r="T154" s="231"/>
      <c r="U154" s="231"/>
      <c r="V154" s="278" t="s">
        <v>696</v>
      </c>
      <c r="W154" s="231"/>
      <c r="X154" s="231"/>
      <c r="Y154" s="347"/>
      <c r="Z154" s="378">
        <f>'Puente Aranda'!$AV$17</f>
        <v>1</v>
      </c>
      <c r="AA154" s="58"/>
      <c r="AB154" s="58"/>
      <c r="AC154" s="359"/>
      <c r="AD154" s="329"/>
      <c r="AE154" s="37"/>
      <c r="AF154" s="378">
        <f>'Puente Aranda'!$BB$17</f>
        <v>0</v>
      </c>
    </row>
    <row r="155" spans="1:32" ht="30.75" hidden="1" customHeight="1" x14ac:dyDescent="0.2">
      <c r="A155" s="35"/>
      <c r="B155" s="19"/>
      <c r="C155" s="19"/>
      <c r="D155" s="35"/>
      <c r="E155" s="231"/>
      <c r="F155" s="37"/>
      <c r="G155" s="37"/>
      <c r="H155" s="302"/>
      <c r="I155" s="35"/>
      <c r="J155" s="231"/>
      <c r="K155" s="231"/>
      <c r="L155" s="231"/>
      <c r="M155" s="231"/>
      <c r="N155" s="231"/>
      <c r="O155" s="301">
        <v>0</v>
      </c>
      <c r="P155" s="256"/>
      <c r="Q155" s="256"/>
      <c r="R155" s="256"/>
      <c r="S155" s="231"/>
      <c r="T155" s="231"/>
      <c r="U155" s="231"/>
      <c r="V155" s="278" t="s">
        <v>770</v>
      </c>
      <c r="W155" s="231"/>
      <c r="X155" s="231"/>
      <c r="Y155" s="347"/>
      <c r="Z155" s="378">
        <f>'Rafael Uribe Uribe'!$AV$17</f>
        <v>1</v>
      </c>
      <c r="AA155" s="58"/>
      <c r="AB155" s="58"/>
      <c r="AC155" s="359"/>
      <c r="AD155" s="329"/>
      <c r="AE155" s="37"/>
      <c r="AF155" s="378">
        <f>'Rafael Uribe Uribe'!$BB$17</f>
        <v>0</v>
      </c>
    </row>
    <row r="156" spans="1:32" ht="30.75" hidden="1" customHeight="1" x14ac:dyDescent="0.2">
      <c r="A156" s="35"/>
      <c r="B156" s="19"/>
      <c r="C156" s="19"/>
      <c r="D156" s="35"/>
      <c r="E156" s="231"/>
      <c r="F156" s="37"/>
      <c r="G156" s="37"/>
      <c r="H156" s="302"/>
      <c r="I156" s="35"/>
      <c r="J156" s="231"/>
      <c r="K156" s="231"/>
      <c r="L156" s="231"/>
      <c r="M156" s="231"/>
      <c r="N156" s="231"/>
      <c r="O156" s="301">
        <v>0</v>
      </c>
      <c r="P156" s="256"/>
      <c r="Q156" s="256"/>
      <c r="R156" s="256"/>
      <c r="S156" s="231"/>
      <c r="T156" s="231"/>
      <c r="U156" s="231"/>
      <c r="V156" s="278" t="s">
        <v>694</v>
      </c>
      <c r="W156" s="231"/>
      <c r="X156" s="231"/>
      <c r="Y156" s="347"/>
      <c r="Z156" s="378">
        <f>'San Cristóbal'!$AV$17</f>
        <v>1</v>
      </c>
      <c r="AA156" s="58"/>
      <c r="AB156" s="58"/>
      <c r="AC156" s="359"/>
      <c r="AD156" s="329"/>
      <c r="AE156" s="37"/>
      <c r="AF156" s="378">
        <f>'San Cristóbal'!$BB$17</f>
        <v>0</v>
      </c>
    </row>
    <row r="157" spans="1:32" ht="30.75" hidden="1" customHeight="1" x14ac:dyDescent="0.2">
      <c r="A157" s="35"/>
      <c r="B157" s="19"/>
      <c r="C157" s="19"/>
      <c r="D157" s="35"/>
      <c r="E157" s="231"/>
      <c r="F157" s="37"/>
      <c r="G157" s="37"/>
      <c r="H157" s="302"/>
      <c r="I157" s="35"/>
      <c r="J157" s="231"/>
      <c r="K157" s="231"/>
      <c r="L157" s="231"/>
      <c r="M157" s="231"/>
      <c r="N157" s="231"/>
      <c r="O157" s="301">
        <v>0</v>
      </c>
      <c r="P157" s="256"/>
      <c r="Q157" s="256"/>
      <c r="R157" s="256"/>
      <c r="S157" s="231"/>
      <c r="T157" s="231"/>
      <c r="U157" s="231"/>
      <c r="V157" s="278" t="s">
        <v>1537</v>
      </c>
      <c r="W157" s="231"/>
      <c r="X157" s="231"/>
      <c r="Y157" s="347"/>
      <c r="Z157" s="378">
        <f>Santafe!$AV$17</f>
        <v>0.5</v>
      </c>
      <c r="AA157" s="58"/>
      <c r="AB157" s="58"/>
      <c r="AC157" s="359"/>
      <c r="AD157" s="329"/>
      <c r="AE157" s="37"/>
      <c r="AF157" s="378">
        <f>Santafe!$BB$17</f>
        <v>0</v>
      </c>
    </row>
    <row r="158" spans="1:32" ht="30.75" hidden="1" customHeight="1" x14ac:dyDescent="0.2">
      <c r="A158" s="35"/>
      <c r="B158" s="19"/>
      <c r="C158" s="19"/>
      <c r="D158" s="35"/>
      <c r="E158" s="231"/>
      <c r="F158" s="37"/>
      <c r="G158" s="37"/>
      <c r="H158" s="302"/>
      <c r="I158" s="35"/>
      <c r="J158" s="231"/>
      <c r="K158" s="231"/>
      <c r="L158" s="231"/>
      <c r="M158" s="231"/>
      <c r="N158" s="231"/>
      <c r="O158" s="301">
        <v>0</v>
      </c>
      <c r="P158" s="256"/>
      <c r="Q158" s="256"/>
      <c r="R158" s="256"/>
      <c r="S158" s="231"/>
      <c r="T158" s="231"/>
      <c r="U158" s="231"/>
      <c r="V158" s="278" t="s">
        <v>692</v>
      </c>
      <c r="W158" s="231"/>
      <c r="X158" s="231"/>
      <c r="Y158" s="347"/>
      <c r="Z158" s="378">
        <f>Suba!$AV$17</f>
        <v>0</v>
      </c>
      <c r="AA158" s="58"/>
      <c r="AB158" s="58"/>
      <c r="AC158" s="359"/>
      <c r="AD158" s="329"/>
      <c r="AE158" s="37"/>
      <c r="AF158" s="378">
        <f>Suba!$BB$17</f>
        <v>0</v>
      </c>
    </row>
    <row r="159" spans="1:32" ht="30.75" hidden="1" customHeight="1" x14ac:dyDescent="0.2">
      <c r="A159" s="35"/>
      <c r="B159" s="19"/>
      <c r="C159" s="19"/>
      <c r="D159" s="35"/>
      <c r="E159" s="231"/>
      <c r="F159" s="37"/>
      <c r="G159" s="37"/>
      <c r="H159" s="302"/>
      <c r="I159" s="35"/>
      <c r="J159" s="231"/>
      <c r="K159" s="231"/>
      <c r="L159" s="231"/>
      <c r="M159" s="231"/>
      <c r="N159" s="231"/>
      <c r="O159" s="301">
        <v>0</v>
      </c>
      <c r="P159" s="256"/>
      <c r="Q159" s="256"/>
      <c r="R159" s="256"/>
      <c r="S159" s="231"/>
      <c r="T159" s="231"/>
      <c r="U159" s="231"/>
      <c r="V159" s="278" t="s">
        <v>691</v>
      </c>
      <c r="W159" s="231"/>
      <c r="X159" s="231"/>
      <c r="Y159" s="347"/>
      <c r="Z159" s="378">
        <f>Sumapaz!$AV$17</f>
        <v>0.5</v>
      </c>
      <c r="AA159" s="58"/>
      <c r="AB159" s="58"/>
      <c r="AC159" s="359"/>
      <c r="AD159" s="329"/>
      <c r="AE159" s="37"/>
      <c r="AF159" s="378">
        <f>Sumapaz!$BB$17</f>
        <v>0</v>
      </c>
    </row>
    <row r="160" spans="1:32" ht="30.75" hidden="1" customHeight="1" x14ac:dyDescent="0.2">
      <c r="A160" s="35"/>
      <c r="B160" s="19"/>
      <c r="C160" s="19"/>
      <c r="D160" s="35"/>
      <c r="E160" s="231"/>
      <c r="F160" s="37"/>
      <c r="G160" s="37"/>
      <c r="H160" s="302"/>
      <c r="I160" s="35"/>
      <c r="J160" s="231"/>
      <c r="K160" s="231"/>
      <c r="L160" s="231"/>
      <c r="M160" s="231"/>
      <c r="N160" s="231"/>
      <c r="O160" s="301">
        <v>0</v>
      </c>
      <c r="P160" s="256"/>
      <c r="Q160" s="256"/>
      <c r="R160" s="256"/>
      <c r="S160" s="231"/>
      <c r="T160" s="231"/>
      <c r="U160" s="231"/>
      <c r="V160" s="278" t="s">
        <v>690</v>
      </c>
      <c r="W160" s="231"/>
      <c r="X160" s="231"/>
      <c r="Y160" s="347"/>
      <c r="Z160" s="378">
        <f>Teusaquillo!$AV$17</f>
        <v>0.5</v>
      </c>
      <c r="AA160" s="58"/>
      <c r="AB160" s="58"/>
      <c r="AC160" s="359"/>
      <c r="AD160" s="329"/>
      <c r="AE160" s="37"/>
      <c r="AF160" s="378">
        <f>Teusaquillo!$BB$17</f>
        <v>0</v>
      </c>
    </row>
    <row r="161" spans="1:68" ht="30.75" hidden="1" customHeight="1" x14ac:dyDescent="0.2">
      <c r="A161" s="35"/>
      <c r="B161" s="19"/>
      <c r="C161" s="19"/>
      <c r="D161" s="35"/>
      <c r="E161" s="231"/>
      <c r="F161" s="37"/>
      <c r="G161" s="37"/>
      <c r="H161" s="302"/>
      <c r="I161" s="35"/>
      <c r="J161" s="231"/>
      <c r="K161" s="231"/>
      <c r="L161" s="231"/>
      <c r="M161" s="231"/>
      <c r="N161" s="231"/>
      <c r="O161" s="301">
        <v>0</v>
      </c>
      <c r="P161" s="256"/>
      <c r="Q161" s="256"/>
      <c r="R161" s="256"/>
      <c r="S161" s="231"/>
      <c r="T161" s="231"/>
      <c r="U161" s="231"/>
      <c r="V161" s="278" t="s">
        <v>689</v>
      </c>
      <c r="W161" s="231"/>
      <c r="X161" s="231"/>
      <c r="Y161" s="347"/>
      <c r="Z161" s="378">
        <f>Tunjuelito!$AV$17</f>
        <v>0.5</v>
      </c>
      <c r="AA161" s="58"/>
      <c r="AB161" s="58"/>
      <c r="AC161" s="359"/>
      <c r="AD161" s="329"/>
      <c r="AE161" s="37"/>
      <c r="AF161" s="378">
        <f>Tunjuelito!$BB$17</f>
        <v>0</v>
      </c>
    </row>
    <row r="162" spans="1:68" ht="30.75" hidden="1" customHeight="1" x14ac:dyDescent="0.2">
      <c r="A162" s="35"/>
      <c r="B162" s="19"/>
      <c r="C162" s="19"/>
      <c r="D162" s="35"/>
      <c r="E162" s="231"/>
      <c r="F162" s="37"/>
      <c r="G162" s="37"/>
      <c r="H162" s="302"/>
      <c r="I162" s="35"/>
      <c r="J162" s="231"/>
      <c r="K162" s="231"/>
      <c r="L162" s="231"/>
      <c r="M162" s="231"/>
      <c r="N162" s="231"/>
      <c r="O162" s="301">
        <v>0</v>
      </c>
      <c r="P162" s="256"/>
      <c r="Q162" s="256"/>
      <c r="R162" s="256"/>
      <c r="S162" s="231"/>
      <c r="T162" s="231"/>
      <c r="U162" s="231"/>
      <c r="V162" s="278" t="s">
        <v>688</v>
      </c>
      <c r="W162" s="231"/>
      <c r="X162" s="231"/>
      <c r="Y162" s="347"/>
      <c r="Z162" s="378">
        <f>Usaquén!$AV$17</f>
        <v>0</v>
      </c>
      <c r="AA162" s="58"/>
      <c r="AB162" s="58"/>
      <c r="AC162" s="359"/>
      <c r="AD162" s="329"/>
      <c r="AE162" s="37"/>
      <c r="AF162" s="378">
        <f>Usaquén!$BB$17</f>
        <v>0</v>
      </c>
    </row>
    <row r="163" spans="1:68" ht="30.75" hidden="1" customHeight="1" x14ac:dyDescent="0.2">
      <c r="A163" s="35"/>
      <c r="B163" s="19"/>
      <c r="C163" s="19"/>
      <c r="D163" s="35"/>
      <c r="E163" s="231"/>
      <c r="F163" s="37"/>
      <c r="G163" s="37"/>
      <c r="H163" s="302"/>
      <c r="I163" s="35"/>
      <c r="J163" s="231"/>
      <c r="K163" s="231"/>
      <c r="L163" s="231"/>
      <c r="M163" s="231"/>
      <c r="N163" s="231"/>
      <c r="O163" s="301">
        <v>0</v>
      </c>
      <c r="P163" s="256"/>
      <c r="Q163" s="256"/>
      <c r="R163" s="256"/>
      <c r="S163" s="231"/>
      <c r="T163" s="231"/>
      <c r="U163" s="231"/>
      <c r="V163" s="278" t="s">
        <v>687</v>
      </c>
      <c r="W163" s="231"/>
      <c r="X163" s="231"/>
      <c r="Y163" s="347"/>
      <c r="Z163" s="378">
        <f>Usme!$AV$17</f>
        <v>1</v>
      </c>
      <c r="AA163" s="58"/>
      <c r="AB163" s="58"/>
      <c r="AC163" s="359"/>
      <c r="AD163" s="329"/>
      <c r="AE163" s="37"/>
      <c r="AF163" s="378">
        <f>Usme!$BB$17</f>
        <v>0</v>
      </c>
    </row>
    <row r="164" spans="1:68" ht="95.25" hidden="1" customHeight="1" x14ac:dyDescent="0.2">
      <c r="A164" s="35">
        <v>2</v>
      </c>
      <c r="B164" s="35" t="s">
        <v>52</v>
      </c>
      <c r="C164" s="19" t="s">
        <v>59</v>
      </c>
      <c r="D164" s="35" t="s">
        <v>254</v>
      </c>
      <c r="E164" s="231" t="s">
        <v>63</v>
      </c>
      <c r="F164" s="37" t="s">
        <v>159</v>
      </c>
      <c r="G164" s="37">
        <v>32</v>
      </c>
      <c r="H164" s="300" t="s">
        <v>165</v>
      </c>
      <c r="I164" s="35" t="s">
        <v>251</v>
      </c>
      <c r="J164" s="231" t="s">
        <v>391</v>
      </c>
      <c r="K164" s="231" t="s">
        <v>392</v>
      </c>
      <c r="L164" s="46">
        <v>1</v>
      </c>
      <c r="M164" s="231" t="s">
        <v>75</v>
      </c>
      <c r="N164" s="231" t="s">
        <v>393</v>
      </c>
      <c r="O164" s="301"/>
      <c r="P164" s="347">
        <v>1</v>
      </c>
      <c r="Q164" s="347">
        <v>1</v>
      </c>
      <c r="R164" s="347">
        <v>1</v>
      </c>
      <c r="S164" s="231" t="s">
        <v>54</v>
      </c>
      <c r="T164" s="231" t="s">
        <v>394</v>
      </c>
      <c r="U164" s="231" t="s">
        <v>394</v>
      </c>
      <c r="V164" s="231" t="s">
        <v>211</v>
      </c>
      <c r="W164" s="231" t="s">
        <v>521</v>
      </c>
      <c r="X164" s="231" t="s">
        <v>528</v>
      </c>
      <c r="Y164" s="58"/>
      <c r="Z164" s="375"/>
      <c r="AA164" s="58">
        <f t="shared" si="10"/>
        <v>1</v>
      </c>
      <c r="AB164" s="58"/>
      <c r="AC164" s="359">
        <f t="shared" si="11"/>
        <v>1</v>
      </c>
      <c r="AD164" s="329"/>
      <c r="AE164" s="37">
        <f t="shared" si="12"/>
        <v>1</v>
      </c>
      <c r="AF164" s="367">
        <f t="shared" si="13"/>
        <v>0</v>
      </c>
    </row>
    <row r="165" spans="1:68" ht="95.25" hidden="1" customHeight="1" x14ac:dyDescent="0.2">
      <c r="A165" s="35">
        <v>2</v>
      </c>
      <c r="B165" s="35" t="s">
        <v>52</v>
      </c>
      <c r="C165" s="19" t="s">
        <v>59</v>
      </c>
      <c r="D165" s="35" t="s">
        <v>254</v>
      </c>
      <c r="E165" s="231" t="s">
        <v>63</v>
      </c>
      <c r="F165" s="37" t="s">
        <v>159</v>
      </c>
      <c r="G165" s="37">
        <v>32</v>
      </c>
      <c r="H165" s="300" t="s">
        <v>165</v>
      </c>
      <c r="I165" s="35" t="s">
        <v>252</v>
      </c>
      <c r="J165" s="231" t="s">
        <v>391</v>
      </c>
      <c r="K165" s="231" t="s">
        <v>392</v>
      </c>
      <c r="L165" s="46">
        <v>1</v>
      </c>
      <c r="M165" s="231" t="s">
        <v>75</v>
      </c>
      <c r="N165" s="231" t="s">
        <v>393</v>
      </c>
      <c r="O165" s="301"/>
      <c r="P165" s="347">
        <v>1</v>
      </c>
      <c r="Q165" s="347">
        <v>1</v>
      </c>
      <c r="R165" s="347">
        <v>1</v>
      </c>
      <c r="S165" s="231" t="s">
        <v>54</v>
      </c>
      <c r="T165" s="231" t="s">
        <v>394</v>
      </c>
      <c r="U165" s="231" t="s">
        <v>394</v>
      </c>
      <c r="V165" s="231" t="s">
        <v>211</v>
      </c>
      <c r="W165" s="231" t="s">
        <v>521</v>
      </c>
      <c r="X165" s="231" t="s">
        <v>528</v>
      </c>
      <c r="Y165" s="58"/>
      <c r="Z165" s="58"/>
      <c r="AA165" s="58">
        <f t="shared" si="10"/>
        <v>1</v>
      </c>
      <c r="AB165" s="58"/>
      <c r="AC165" s="359">
        <f t="shared" si="11"/>
        <v>1</v>
      </c>
      <c r="AD165" s="329"/>
      <c r="AE165" s="37">
        <f t="shared" si="12"/>
        <v>1</v>
      </c>
      <c r="AF165" s="367">
        <f t="shared" si="13"/>
        <v>0</v>
      </c>
    </row>
    <row r="166" spans="1:68" ht="95.25" hidden="1" customHeight="1" x14ac:dyDescent="0.2">
      <c r="A166" s="35">
        <v>2</v>
      </c>
      <c r="B166" s="35" t="s">
        <v>52</v>
      </c>
      <c r="C166" s="19" t="s">
        <v>59</v>
      </c>
      <c r="D166" s="35" t="s">
        <v>254</v>
      </c>
      <c r="E166" s="231" t="s">
        <v>63</v>
      </c>
      <c r="F166" s="37" t="s">
        <v>159</v>
      </c>
      <c r="G166" s="37">
        <v>32</v>
      </c>
      <c r="H166" s="300" t="s">
        <v>165</v>
      </c>
      <c r="I166" s="35" t="s">
        <v>399</v>
      </c>
      <c r="J166" s="231" t="s">
        <v>532</v>
      </c>
      <c r="K166" s="231" t="s">
        <v>400</v>
      </c>
      <c r="L166" s="231">
        <v>0</v>
      </c>
      <c r="M166" s="231" t="s">
        <v>55</v>
      </c>
      <c r="N166" s="231" t="s">
        <v>401</v>
      </c>
      <c r="O166" s="301"/>
      <c r="P166" s="301">
        <v>1</v>
      </c>
      <c r="Q166" s="301"/>
      <c r="R166" s="301">
        <v>1</v>
      </c>
      <c r="S166" s="231" t="s">
        <v>378</v>
      </c>
      <c r="T166" s="231" t="s">
        <v>533</v>
      </c>
      <c r="U166" s="231" t="s">
        <v>398</v>
      </c>
      <c r="V166" s="231" t="s">
        <v>397</v>
      </c>
      <c r="W166" s="231" t="s">
        <v>50</v>
      </c>
      <c r="X166" s="231" t="s">
        <v>534</v>
      </c>
      <c r="Y166" s="58"/>
      <c r="Z166" s="58"/>
      <c r="AA166" s="58">
        <f t="shared" si="10"/>
        <v>1</v>
      </c>
      <c r="AB166" s="58"/>
      <c r="AC166" s="359"/>
      <c r="AD166" s="329"/>
      <c r="AE166" s="37">
        <f t="shared" si="12"/>
        <v>1</v>
      </c>
      <c r="AF166" s="367">
        <f t="shared" si="13"/>
        <v>0</v>
      </c>
    </row>
    <row r="167" spans="1:68" ht="95.25" hidden="1" customHeight="1" x14ac:dyDescent="0.2">
      <c r="A167" s="35">
        <v>2</v>
      </c>
      <c r="B167" s="35" t="s">
        <v>52</v>
      </c>
      <c r="C167" s="19" t="s">
        <v>59</v>
      </c>
      <c r="D167" s="35" t="s">
        <v>254</v>
      </c>
      <c r="E167" s="231" t="s">
        <v>63</v>
      </c>
      <c r="F167" s="37" t="s">
        <v>159</v>
      </c>
      <c r="G167" s="37">
        <v>32</v>
      </c>
      <c r="H167" s="300" t="s">
        <v>165</v>
      </c>
      <c r="I167" s="35" t="s">
        <v>413</v>
      </c>
      <c r="J167" s="231" t="s">
        <v>372</v>
      </c>
      <c r="K167" s="231" t="s">
        <v>373</v>
      </c>
      <c r="L167" s="231">
        <v>0</v>
      </c>
      <c r="M167" s="231" t="s">
        <v>55</v>
      </c>
      <c r="N167" s="231" t="s">
        <v>374</v>
      </c>
      <c r="O167" s="301"/>
      <c r="P167" s="301">
        <v>1</v>
      </c>
      <c r="Q167" s="301"/>
      <c r="R167" s="301">
        <v>1</v>
      </c>
      <c r="S167" s="231" t="s">
        <v>76</v>
      </c>
      <c r="T167" s="231" t="s">
        <v>538</v>
      </c>
      <c r="U167" s="231"/>
      <c r="V167" s="231" t="s">
        <v>211</v>
      </c>
      <c r="W167" s="231" t="s">
        <v>521</v>
      </c>
      <c r="X167" s="231" t="s">
        <v>375</v>
      </c>
      <c r="Y167" s="58"/>
      <c r="Z167" s="58"/>
      <c r="AA167" s="58">
        <f t="shared" si="10"/>
        <v>1</v>
      </c>
      <c r="AB167" s="58"/>
      <c r="AC167" s="359"/>
      <c r="AD167" s="329"/>
      <c r="AE167" s="37">
        <f t="shared" si="12"/>
        <v>1</v>
      </c>
      <c r="AF167" s="367">
        <f t="shared" si="13"/>
        <v>0</v>
      </c>
    </row>
    <row r="168" spans="1:68" ht="95.25" hidden="1" customHeight="1" x14ac:dyDescent="0.2">
      <c r="A168" s="35">
        <v>2</v>
      </c>
      <c r="B168" s="35" t="s">
        <v>52</v>
      </c>
      <c r="C168" s="19" t="s">
        <v>59</v>
      </c>
      <c r="D168" s="35" t="s">
        <v>254</v>
      </c>
      <c r="E168" s="231" t="s">
        <v>63</v>
      </c>
      <c r="F168" s="37" t="s">
        <v>159</v>
      </c>
      <c r="G168" s="37">
        <v>32</v>
      </c>
      <c r="H168" s="300" t="s">
        <v>165</v>
      </c>
      <c r="I168" s="35" t="s">
        <v>539</v>
      </c>
      <c r="J168" s="231" t="s">
        <v>405</v>
      </c>
      <c r="K168" s="37" t="s">
        <v>406</v>
      </c>
      <c r="L168" s="231">
        <v>1</v>
      </c>
      <c r="M168" s="231" t="s">
        <v>55</v>
      </c>
      <c r="N168" s="231" t="s">
        <v>407</v>
      </c>
      <c r="O168" s="301">
        <v>1</v>
      </c>
      <c r="P168" s="301"/>
      <c r="Q168" s="301"/>
      <c r="R168" s="301">
        <v>1</v>
      </c>
      <c r="S168" s="231" t="s">
        <v>378</v>
      </c>
      <c r="T168" s="231"/>
      <c r="U168" s="231"/>
      <c r="V168" s="231" t="s">
        <v>211</v>
      </c>
      <c r="W168" s="231" t="s">
        <v>581</v>
      </c>
      <c r="X168" s="231"/>
      <c r="Y168" s="347">
        <f t="shared" ref="Y168" si="14">O168/R168</f>
        <v>1</v>
      </c>
      <c r="Z168" s="347">
        <f>VLOOKUP(I168,'Nivel central'!$I$11:$Z$35,18,0)</f>
        <v>0</v>
      </c>
      <c r="AA168" s="58"/>
      <c r="AB168" s="58"/>
      <c r="AC168" s="359"/>
      <c r="AD168" s="329"/>
      <c r="AE168" s="37">
        <f t="shared" si="12"/>
        <v>1</v>
      </c>
      <c r="AF168" s="377">
        <f t="shared" si="13"/>
        <v>0</v>
      </c>
    </row>
    <row r="169" spans="1:68" s="393" customFormat="1" ht="95.25" hidden="1" customHeight="1" x14ac:dyDescent="0.2">
      <c r="A169" s="390">
        <v>2</v>
      </c>
      <c r="B169" s="390" t="s">
        <v>52</v>
      </c>
      <c r="C169" s="390" t="s">
        <v>59</v>
      </c>
      <c r="D169" s="390" t="s">
        <v>254</v>
      </c>
      <c r="E169" s="388" t="s">
        <v>63</v>
      </c>
      <c r="F169" s="388" t="s">
        <v>159</v>
      </c>
      <c r="G169" s="388">
        <v>33</v>
      </c>
      <c r="H169" s="391" t="s">
        <v>446</v>
      </c>
      <c r="I169" s="397" t="s">
        <v>422</v>
      </c>
      <c r="J169" s="397" t="s">
        <v>417</v>
      </c>
      <c r="K169" s="397" t="s">
        <v>421</v>
      </c>
      <c r="L169" s="360">
        <v>20</v>
      </c>
      <c r="M169" s="388" t="s">
        <v>55</v>
      </c>
      <c r="N169" s="397" t="s">
        <v>491</v>
      </c>
      <c r="O169" s="395">
        <v>0</v>
      </c>
      <c r="P169" s="259">
        <v>21</v>
      </c>
      <c r="Q169" s="259"/>
      <c r="R169" s="398">
        <v>21</v>
      </c>
      <c r="S169" s="388" t="s">
        <v>54</v>
      </c>
      <c r="T169" s="153" t="s">
        <v>418</v>
      </c>
      <c r="U169" s="397" t="s">
        <v>419</v>
      </c>
      <c r="V169" s="397" t="s">
        <v>423</v>
      </c>
      <c r="W169" s="397" t="s">
        <v>420</v>
      </c>
      <c r="X169" s="397" t="s">
        <v>492</v>
      </c>
      <c r="Y169" s="392"/>
      <c r="Z169" s="392">
        <f>AVERAGE(Z170:Z190)</f>
        <v>0.8</v>
      </c>
      <c r="AA169" s="58">
        <f t="shared" si="10"/>
        <v>1</v>
      </c>
      <c r="AB169" s="58"/>
      <c r="AC169" s="359"/>
      <c r="AD169" s="329"/>
      <c r="AE169" s="37">
        <f t="shared" si="12"/>
        <v>21</v>
      </c>
      <c r="AF169" s="389">
        <f t="shared" si="13"/>
        <v>0</v>
      </c>
      <c r="BJ169" s="148"/>
      <c r="BK169" s="148"/>
      <c r="BL169" s="148"/>
      <c r="BM169" s="148"/>
      <c r="BN169" s="148"/>
      <c r="BO169" s="148"/>
      <c r="BP169" s="148"/>
    </row>
    <row r="170" spans="1:68" ht="30.75" hidden="1" customHeight="1" x14ac:dyDescent="0.2">
      <c r="A170" s="35"/>
      <c r="B170" s="19"/>
      <c r="C170" s="19"/>
      <c r="D170" s="35"/>
      <c r="E170" s="231"/>
      <c r="F170" s="37"/>
      <c r="G170" s="37"/>
      <c r="H170" s="302"/>
      <c r="I170" s="35"/>
      <c r="J170" s="231"/>
      <c r="K170" s="231"/>
      <c r="L170" s="231"/>
      <c r="M170" s="231"/>
      <c r="N170" s="231"/>
      <c r="O170" s="301">
        <v>1</v>
      </c>
      <c r="P170" s="256"/>
      <c r="Q170" s="256"/>
      <c r="R170" s="256"/>
      <c r="S170" s="231"/>
      <c r="T170" s="231"/>
      <c r="U170" s="231"/>
      <c r="V170" s="278" t="s">
        <v>704</v>
      </c>
      <c r="W170" s="231"/>
      <c r="X170" s="231"/>
      <c r="Y170" s="347"/>
      <c r="Z170" s="378">
        <f>'Antonio Nariño'!$AV$18</f>
        <v>1</v>
      </c>
      <c r="AA170" s="58"/>
      <c r="AB170" s="58"/>
      <c r="AC170" s="359"/>
      <c r="AD170" s="329"/>
      <c r="AE170" s="37"/>
      <c r="AF170" s="378">
        <f>'Antonio Nariño'!$BB$18</f>
        <v>0</v>
      </c>
    </row>
    <row r="171" spans="1:68" ht="30.75" hidden="1" customHeight="1" x14ac:dyDescent="0.2">
      <c r="A171" s="35"/>
      <c r="B171" s="19"/>
      <c r="C171" s="19"/>
      <c r="D171" s="35"/>
      <c r="E171" s="231"/>
      <c r="F171" s="37"/>
      <c r="G171" s="37"/>
      <c r="H171" s="302"/>
      <c r="I171" s="35"/>
      <c r="J171" s="231"/>
      <c r="K171" s="231"/>
      <c r="L171" s="231"/>
      <c r="M171" s="231"/>
      <c r="N171" s="231"/>
      <c r="O171" s="301">
        <v>1</v>
      </c>
      <c r="P171" s="256"/>
      <c r="Q171" s="256"/>
      <c r="R171" s="256"/>
      <c r="S171" s="231"/>
      <c r="T171" s="231"/>
      <c r="U171" s="231"/>
      <c r="V171" s="278" t="s">
        <v>703</v>
      </c>
      <c r="W171" s="231"/>
      <c r="X171" s="231"/>
      <c r="Y171" s="347"/>
      <c r="Z171" s="378">
        <f>'Barrios Unidos'!$AV$18</f>
        <v>0</v>
      </c>
      <c r="AA171" s="58"/>
      <c r="AB171" s="58"/>
      <c r="AC171" s="359"/>
      <c r="AD171" s="329"/>
      <c r="AE171" s="37"/>
      <c r="AF171" s="378">
        <f>'Barrios Unidos'!$BB$18</f>
        <v>0</v>
      </c>
    </row>
    <row r="172" spans="1:68" ht="30.75" hidden="1" customHeight="1" x14ac:dyDescent="0.2">
      <c r="A172" s="35"/>
      <c r="B172" s="19"/>
      <c r="C172" s="19"/>
      <c r="D172" s="35"/>
      <c r="E172" s="231"/>
      <c r="F172" s="37"/>
      <c r="G172" s="37"/>
      <c r="H172" s="302"/>
      <c r="I172" s="35"/>
      <c r="J172" s="231"/>
      <c r="K172" s="231"/>
      <c r="L172" s="231"/>
      <c r="M172" s="231"/>
      <c r="N172" s="231"/>
      <c r="O172" s="301">
        <v>1</v>
      </c>
      <c r="P172" s="256"/>
      <c r="Q172" s="256"/>
      <c r="R172" s="256"/>
      <c r="S172" s="231"/>
      <c r="T172" s="231"/>
      <c r="U172" s="231"/>
      <c r="V172" s="278" t="s">
        <v>702</v>
      </c>
      <c r="W172" s="231"/>
      <c r="X172" s="231"/>
      <c r="Y172" s="347"/>
      <c r="Z172" s="378">
        <f>Bosa!$AV$18</f>
        <v>1</v>
      </c>
      <c r="AA172" s="58"/>
      <c r="AB172" s="58"/>
      <c r="AC172" s="359"/>
      <c r="AD172" s="329"/>
      <c r="AE172" s="37"/>
      <c r="AF172" s="378">
        <f>Bosa!$BB$18</f>
        <v>0</v>
      </c>
    </row>
    <row r="173" spans="1:68" ht="30.75" hidden="1" customHeight="1" x14ac:dyDescent="0.2">
      <c r="A173" s="35"/>
      <c r="B173" s="19"/>
      <c r="C173" s="19"/>
      <c r="D173" s="35"/>
      <c r="E173" s="231"/>
      <c r="F173" s="37"/>
      <c r="G173" s="37"/>
      <c r="H173" s="302"/>
      <c r="I173" s="35"/>
      <c r="J173" s="231"/>
      <c r="K173" s="231"/>
      <c r="L173" s="231"/>
      <c r="M173" s="231"/>
      <c r="N173" s="231"/>
      <c r="O173" s="301">
        <v>1</v>
      </c>
      <c r="P173" s="256"/>
      <c r="Q173" s="256"/>
      <c r="R173" s="256"/>
      <c r="S173" s="231"/>
      <c r="T173" s="231"/>
      <c r="U173" s="231"/>
      <c r="V173" s="278" t="s">
        <v>701</v>
      </c>
      <c r="W173" s="231"/>
      <c r="X173" s="231"/>
      <c r="Y173" s="347"/>
      <c r="Z173" s="378">
        <f>Chapinero!$AV$18</f>
        <v>1</v>
      </c>
      <c r="AA173" s="58"/>
      <c r="AB173" s="58"/>
      <c r="AC173" s="359"/>
      <c r="AD173" s="329"/>
      <c r="AE173" s="37"/>
      <c r="AF173" s="378">
        <f>Chapinero!$BB$18</f>
        <v>0</v>
      </c>
    </row>
    <row r="174" spans="1:68" ht="30.75" hidden="1" customHeight="1" x14ac:dyDescent="0.2">
      <c r="A174" s="35"/>
      <c r="B174" s="19"/>
      <c r="C174" s="19"/>
      <c r="D174" s="35"/>
      <c r="E174" s="231"/>
      <c r="F174" s="37"/>
      <c r="G174" s="37"/>
      <c r="H174" s="302"/>
      <c r="I174" s="35"/>
      <c r="J174" s="231"/>
      <c r="K174" s="231"/>
      <c r="L174" s="231"/>
      <c r="M174" s="231"/>
      <c r="N174" s="231"/>
      <c r="O174" s="301">
        <v>1</v>
      </c>
      <c r="P174" s="256"/>
      <c r="Q174" s="256"/>
      <c r="R174" s="256"/>
      <c r="S174" s="231"/>
      <c r="T174" s="231"/>
      <c r="U174" s="231"/>
      <c r="V174" s="278" t="s">
        <v>700</v>
      </c>
      <c r="W174" s="231"/>
      <c r="X174" s="231"/>
      <c r="Y174" s="347"/>
      <c r="Z174" s="378">
        <f>'Ciudad Bolívar'!$AV$18</f>
        <v>1</v>
      </c>
      <c r="AA174" s="58"/>
      <c r="AB174" s="58"/>
      <c r="AC174" s="359"/>
      <c r="AD174" s="329"/>
      <c r="AE174" s="37"/>
      <c r="AF174" s="378">
        <f>'Ciudad Bolívar'!$BB$18</f>
        <v>0</v>
      </c>
    </row>
    <row r="175" spans="1:68" ht="30.75" hidden="1" customHeight="1" x14ac:dyDescent="0.2">
      <c r="A175" s="35"/>
      <c r="B175" s="19"/>
      <c r="C175" s="19"/>
      <c r="D175" s="35"/>
      <c r="E175" s="231"/>
      <c r="F175" s="37"/>
      <c r="G175" s="37"/>
      <c r="H175" s="302"/>
      <c r="I175" s="35"/>
      <c r="J175" s="231"/>
      <c r="K175" s="231"/>
      <c r="L175" s="231"/>
      <c r="M175" s="231"/>
      <c r="N175" s="231"/>
      <c r="O175" s="301">
        <v>1</v>
      </c>
      <c r="P175" s="256"/>
      <c r="Q175" s="256"/>
      <c r="R175" s="256"/>
      <c r="S175" s="231"/>
      <c r="T175" s="231"/>
      <c r="U175" s="231"/>
      <c r="V175" s="278" t="s">
        <v>699</v>
      </c>
      <c r="W175" s="231"/>
      <c r="X175" s="231"/>
      <c r="Y175" s="347"/>
      <c r="Z175" s="378">
        <f>Engativá!$AV$18</f>
        <v>0.5</v>
      </c>
      <c r="AA175" s="58"/>
      <c r="AB175" s="58"/>
      <c r="AC175" s="359"/>
      <c r="AD175" s="329"/>
      <c r="AE175" s="37"/>
      <c r="AF175" s="378">
        <f>Engativá!$BB$18</f>
        <v>0</v>
      </c>
    </row>
    <row r="176" spans="1:68" ht="30.75" hidden="1" customHeight="1" x14ac:dyDescent="0.2">
      <c r="A176" s="35"/>
      <c r="B176" s="19"/>
      <c r="C176" s="19"/>
      <c r="D176" s="35"/>
      <c r="E176" s="231"/>
      <c r="F176" s="37"/>
      <c r="G176" s="37"/>
      <c r="H176" s="302"/>
      <c r="I176" s="35"/>
      <c r="J176" s="231"/>
      <c r="K176" s="231"/>
      <c r="L176" s="231"/>
      <c r="M176" s="231"/>
      <c r="N176" s="231"/>
      <c r="O176" s="301">
        <v>1</v>
      </c>
      <c r="P176" s="256"/>
      <c r="Q176" s="256"/>
      <c r="R176" s="256"/>
      <c r="S176" s="231"/>
      <c r="T176" s="231"/>
      <c r="U176" s="231"/>
      <c r="V176" s="278" t="s">
        <v>698</v>
      </c>
      <c r="W176" s="231"/>
      <c r="X176" s="231"/>
      <c r="Y176" s="347"/>
      <c r="Z176" s="378">
        <f>Fontibón!$AV$18</f>
        <v>1</v>
      </c>
      <c r="AA176" s="58"/>
      <c r="AB176" s="58"/>
      <c r="AC176" s="359"/>
      <c r="AD176" s="329"/>
      <c r="AE176" s="37"/>
      <c r="AF176" s="378">
        <f>Fontibón!$BB$18</f>
        <v>0</v>
      </c>
    </row>
    <row r="177" spans="1:32" ht="30.75" hidden="1" customHeight="1" x14ac:dyDescent="0.2">
      <c r="A177" s="35"/>
      <c r="B177" s="19"/>
      <c r="C177" s="19"/>
      <c r="D177" s="35"/>
      <c r="E177" s="231"/>
      <c r="F177" s="37"/>
      <c r="G177" s="37"/>
      <c r="H177" s="302"/>
      <c r="I177" s="35"/>
      <c r="J177" s="231"/>
      <c r="K177" s="231"/>
      <c r="L177" s="231"/>
      <c r="M177" s="231"/>
      <c r="N177" s="231"/>
      <c r="O177" s="301">
        <v>1</v>
      </c>
      <c r="P177" s="256"/>
      <c r="Q177" s="256"/>
      <c r="R177" s="256"/>
      <c r="S177" s="231"/>
      <c r="T177" s="231"/>
      <c r="U177" s="231"/>
      <c r="V177" s="278" t="s">
        <v>697</v>
      </c>
      <c r="W177" s="231"/>
      <c r="X177" s="231"/>
      <c r="Y177" s="347"/>
      <c r="Z177" s="378">
        <f>Kennedy!$AV$18</f>
        <v>1</v>
      </c>
      <c r="AA177" s="58"/>
      <c r="AB177" s="58"/>
      <c r="AC177" s="359"/>
      <c r="AD177" s="329"/>
      <c r="AE177" s="37"/>
      <c r="AF177" s="378">
        <f>Kennedy!$BB$18</f>
        <v>0</v>
      </c>
    </row>
    <row r="178" spans="1:32" ht="30.75" hidden="1" customHeight="1" x14ac:dyDescent="0.2">
      <c r="A178" s="35"/>
      <c r="B178" s="19"/>
      <c r="C178" s="19"/>
      <c r="D178" s="35"/>
      <c r="E178" s="231"/>
      <c r="F178" s="37"/>
      <c r="G178" s="37"/>
      <c r="H178" s="302"/>
      <c r="I178" s="35"/>
      <c r="J178" s="231"/>
      <c r="K178" s="231"/>
      <c r="L178" s="231"/>
      <c r="M178" s="231"/>
      <c r="N178" s="231"/>
      <c r="O178" s="301">
        <v>1</v>
      </c>
      <c r="P178" s="256"/>
      <c r="Q178" s="256"/>
      <c r="R178" s="256"/>
      <c r="S178" s="231"/>
      <c r="T178" s="231"/>
      <c r="U178" s="231"/>
      <c r="V178" s="278" t="s">
        <v>757</v>
      </c>
      <c r="W178" s="231"/>
      <c r="X178" s="231"/>
      <c r="Y178" s="347"/>
      <c r="Z178" s="378">
        <f>'La Candelaria'!$AV$18</f>
        <v>1</v>
      </c>
      <c r="AA178" s="58"/>
      <c r="AB178" s="58"/>
      <c r="AC178" s="359"/>
      <c r="AD178" s="329"/>
      <c r="AE178" s="37"/>
      <c r="AF178" s="378">
        <f>'La Candelaria'!$BB$18</f>
        <v>0</v>
      </c>
    </row>
    <row r="179" spans="1:32" ht="30.75" hidden="1" customHeight="1" x14ac:dyDescent="0.2">
      <c r="A179" s="35"/>
      <c r="B179" s="19"/>
      <c r="C179" s="19"/>
      <c r="D179" s="35"/>
      <c r="E179" s="231"/>
      <c r="F179" s="37"/>
      <c r="G179" s="37"/>
      <c r="H179" s="302"/>
      <c r="I179" s="35"/>
      <c r="J179" s="231"/>
      <c r="K179" s="231"/>
      <c r="L179" s="231"/>
      <c r="M179" s="231"/>
      <c r="N179" s="231"/>
      <c r="O179" s="301">
        <v>1</v>
      </c>
      <c r="P179" s="256"/>
      <c r="Q179" s="256"/>
      <c r="R179" s="256"/>
      <c r="S179" s="231"/>
      <c r="T179" s="231"/>
      <c r="U179" s="231"/>
      <c r="V179" s="278" t="s">
        <v>758</v>
      </c>
      <c r="W179" s="231"/>
      <c r="X179" s="231"/>
      <c r="Y179" s="347"/>
      <c r="Z179" s="378">
        <f>'Los Mártires'!$AV$18</f>
        <v>1</v>
      </c>
      <c r="AA179" s="58"/>
      <c r="AB179" s="58"/>
      <c r="AC179" s="359"/>
      <c r="AD179" s="329"/>
      <c r="AE179" s="37"/>
      <c r="AF179" s="378">
        <f>'Los Mártires'!$BB$18</f>
        <v>0</v>
      </c>
    </row>
    <row r="180" spans="1:32" ht="30.75" hidden="1" customHeight="1" x14ac:dyDescent="0.2">
      <c r="A180" s="35"/>
      <c r="B180" s="19"/>
      <c r="C180" s="19"/>
      <c r="D180" s="35"/>
      <c r="E180" s="231"/>
      <c r="F180" s="37"/>
      <c r="G180" s="37"/>
      <c r="H180" s="302"/>
      <c r="I180" s="35"/>
      <c r="J180" s="231"/>
      <c r="K180" s="231"/>
      <c r="L180" s="231"/>
      <c r="M180" s="231"/>
      <c r="N180" s="231"/>
      <c r="O180" s="301">
        <v>1</v>
      </c>
      <c r="P180" s="256"/>
      <c r="Q180" s="256"/>
      <c r="R180" s="256"/>
      <c r="S180" s="231"/>
      <c r="T180" s="231"/>
      <c r="U180" s="231"/>
      <c r="V180" s="278" t="s">
        <v>696</v>
      </c>
      <c r="W180" s="231"/>
      <c r="X180" s="231"/>
      <c r="Y180" s="347"/>
      <c r="Z180" s="378">
        <f>'Puente Aranda'!$AV$18</f>
        <v>1</v>
      </c>
      <c r="AA180" s="58"/>
      <c r="AB180" s="58"/>
      <c r="AC180" s="359"/>
      <c r="AD180" s="329"/>
      <c r="AE180" s="37"/>
      <c r="AF180" s="378">
        <f>'Puente Aranda'!$BB$18</f>
        <v>0</v>
      </c>
    </row>
    <row r="181" spans="1:32" ht="30.75" hidden="1" customHeight="1" x14ac:dyDescent="0.2">
      <c r="A181" s="35"/>
      <c r="B181" s="19"/>
      <c r="C181" s="19"/>
      <c r="D181" s="35"/>
      <c r="E181" s="231"/>
      <c r="F181" s="37"/>
      <c r="G181" s="37"/>
      <c r="H181" s="302"/>
      <c r="I181" s="35"/>
      <c r="J181" s="231"/>
      <c r="K181" s="231"/>
      <c r="L181" s="231"/>
      <c r="M181" s="231"/>
      <c r="N181" s="231"/>
      <c r="O181" s="301">
        <v>1</v>
      </c>
      <c r="P181" s="256"/>
      <c r="Q181" s="256"/>
      <c r="R181" s="256"/>
      <c r="S181" s="231"/>
      <c r="T181" s="231"/>
      <c r="U181" s="231"/>
      <c r="V181" s="278" t="s">
        <v>770</v>
      </c>
      <c r="W181" s="231"/>
      <c r="X181" s="231"/>
      <c r="Y181" s="347"/>
      <c r="Z181" s="378">
        <f>'Rafael Uribe Uribe'!$AV$18</f>
        <v>1</v>
      </c>
      <c r="AA181" s="58"/>
      <c r="AB181" s="58"/>
      <c r="AC181" s="359"/>
      <c r="AD181" s="329"/>
      <c r="AE181" s="37"/>
      <c r="AF181" s="378">
        <f>'Rafael Uribe Uribe'!$BB$18</f>
        <v>0</v>
      </c>
    </row>
    <row r="182" spans="1:32" ht="30.75" hidden="1" customHeight="1" x14ac:dyDescent="0.2">
      <c r="A182" s="35"/>
      <c r="B182" s="19"/>
      <c r="C182" s="19"/>
      <c r="D182" s="35"/>
      <c r="E182" s="231"/>
      <c r="F182" s="37"/>
      <c r="G182" s="37"/>
      <c r="H182" s="302"/>
      <c r="I182" s="35"/>
      <c r="J182" s="231"/>
      <c r="K182" s="231"/>
      <c r="L182" s="231"/>
      <c r="M182" s="231"/>
      <c r="N182" s="231"/>
      <c r="O182" s="301">
        <v>1</v>
      </c>
      <c r="P182" s="256"/>
      <c r="Q182" s="256"/>
      <c r="R182" s="256"/>
      <c r="S182" s="231"/>
      <c r="T182" s="231"/>
      <c r="U182" s="231"/>
      <c r="V182" s="278" t="s">
        <v>694</v>
      </c>
      <c r="W182" s="231"/>
      <c r="X182" s="231"/>
      <c r="Y182" s="347"/>
      <c r="Z182" s="378">
        <f>'San Cristóbal'!$AV$18</f>
        <v>1</v>
      </c>
      <c r="AA182" s="58"/>
      <c r="AB182" s="58"/>
      <c r="AC182" s="359"/>
      <c r="AD182" s="329"/>
      <c r="AE182" s="37"/>
      <c r="AF182" s="378">
        <f>'San Cristóbal'!$BB$18</f>
        <v>0</v>
      </c>
    </row>
    <row r="183" spans="1:32" ht="30.75" hidden="1" customHeight="1" x14ac:dyDescent="0.2">
      <c r="A183" s="35"/>
      <c r="B183" s="19"/>
      <c r="C183" s="19"/>
      <c r="D183" s="35"/>
      <c r="E183" s="231"/>
      <c r="F183" s="37"/>
      <c r="G183" s="37"/>
      <c r="H183" s="302"/>
      <c r="I183" s="35"/>
      <c r="J183" s="231"/>
      <c r="K183" s="231"/>
      <c r="L183" s="231"/>
      <c r="M183" s="231"/>
      <c r="N183" s="231"/>
      <c r="O183" s="301">
        <v>1</v>
      </c>
      <c r="P183" s="256"/>
      <c r="Q183" s="256"/>
      <c r="R183" s="256"/>
      <c r="S183" s="231"/>
      <c r="T183" s="231"/>
      <c r="U183" s="231"/>
      <c r="V183" s="278" t="s">
        <v>1537</v>
      </c>
      <c r="W183" s="231"/>
      <c r="X183" s="231"/>
      <c r="Y183" s="347"/>
      <c r="Z183" s="378">
        <f>Santafe!$AV$18</f>
        <v>0.8</v>
      </c>
      <c r="AA183" s="58"/>
      <c r="AB183" s="58"/>
      <c r="AC183" s="359"/>
      <c r="AD183" s="329"/>
      <c r="AE183" s="37"/>
      <c r="AF183" s="378">
        <f>Santafe!$BB$18</f>
        <v>0</v>
      </c>
    </row>
    <row r="184" spans="1:32" ht="30.75" hidden="1" customHeight="1" x14ac:dyDescent="0.2">
      <c r="A184" s="35"/>
      <c r="B184" s="19"/>
      <c r="C184" s="19"/>
      <c r="D184" s="35"/>
      <c r="E184" s="231"/>
      <c r="F184" s="37"/>
      <c r="G184" s="37"/>
      <c r="H184" s="302"/>
      <c r="I184" s="35"/>
      <c r="J184" s="231"/>
      <c r="K184" s="231"/>
      <c r="L184" s="231"/>
      <c r="M184" s="231"/>
      <c r="N184" s="231"/>
      <c r="O184" s="301">
        <v>1</v>
      </c>
      <c r="P184" s="256"/>
      <c r="Q184" s="256"/>
      <c r="R184" s="256"/>
      <c r="S184" s="231"/>
      <c r="T184" s="231"/>
      <c r="U184" s="231"/>
      <c r="V184" s="278" t="s">
        <v>692</v>
      </c>
      <c r="W184" s="231"/>
      <c r="X184" s="231"/>
      <c r="Y184" s="347"/>
      <c r="Z184" s="378">
        <f>Suba!$AV$18</f>
        <v>0</v>
      </c>
      <c r="AA184" s="58"/>
      <c r="AB184" s="58"/>
      <c r="AC184" s="359"/>
      <c r="AD184" s="329"/>
      <c r="AE184" s="37"/>
      <c r="AF184" s="378">
        <f>Suba!$BB$18</f>
        <v>0</v>
      </c>
    </row>
    <row r="185" spans="1:32" ht="30.75" hidden="1" customHeight="1" x14ac:dyDescent="0.2">
      <c r="A185" s="35"/>
      <c r="B185" s="19"/>
      <c r="C185" s="19"/>
      <c r="D185" s="35"/>
      <c r="E185" s="231"/>
      <c r="F185" s="37"/>
      <c r="G185" s="37"/>
      <c r="H185" s="302"/>
      <c r="I185" s="35"/>
      <c r="J185" s="231"/>
      <c r="K185" s="231"/>
      <c r="L185" s="231"/>
      <c r="M185" s="231"/>
      <c r="N185" s="231"/>
      <c r="O185" s="301">
        <v>1</v>
      </c>
      <c r="P185" s="256"/>
      <c r="Q185" s="256"/>
      <c r="R185" s="256"/>
      <c r="S185" s="231"/>
      <c r="T185" s="231"/>
      <c r="U185" s="231"/>
      <c r="V185" s="278" t="s">
        <v>691</v>
      </c>
      <c r="W185" s="231"/>
      <c r="X185" s="231"/>
      <c r="Y185" s="347"/>
      <c r="Z185" s="378">
        <f>Sumapaz!$AV$18</f>
        <v>1</v>
      </c>
      <c r="AA185" s="58"/>
      <c r="AB185" s="58"/>
      <c r="AC185" s="359"/>
      <c r="AD185" s="329"/>
      <c r="AE185" s="37"/>
      <c r="AF185" s="378">
        <f>Sumapaz!$BB$18</f>
        <v>0</v>
      </c>
    </row>
    <row r="186" spans="1:32" ht="30.75" hidden="1" customHeight="1" x14ac:dyDescent="0.2">
      <c r="A186" s="35"/>
      <c r="B186" s="19"/>
      <c r="C186" s="19"/>
      <c r="D186" s="35"/>
      <c r="E186" s="231"/>
      <c r="F186" s="37"/>
      <c r="G186" s="37"/>
      <c r="H186" s="302"/>
      <c r="I186" s="35"/>
      <c r="J186" s="231"/>
      <c r="K186" s="231"/>
      <c r="L186" s="231"/>
      <c r="M186" s="231"/>
      <c r="N186" s="231"/>
      <c r="O186" s="301">
        <v>1</v>
      </c>
      <c r="P186" s="256"/>
      <c r="Q186" s="256"/>
      <c r="R186" s="256"/>
      <c r="S186" s="231"/>
      <c r="T186" s="231"/>
      <c r="U186" s="231"/>
      <c r="V186" s="278" t="s">
        <v>690</v>
      </c>
      <c r="W186" s="231"/>
      <c r="X186" s="231"/>
      <c r="Y186" s="347"/>
      <c r="Z186" s="378">
        <f>Teusaquillo!$AV$18</f>
        <v>1</v>
      </c>
      <c r="AA186" s="58"/>
      <c r="AB186" s="58"/>
      <c r="AC186" s="359"/>
      <c r="AD186" s="329"/>
      <c r="AE186" s="37"/>
      <c r="AF186" s="378">
        <f>Teusaquillo!$BB$18</f>
        <v>0</v>
      </c>
    </row>
    <row r="187" spans="1:32" ht="30.75" hidden="1" customHeight="1" x14ac:dyDescent="0.2">
      <c r="A187" s="35"/>
      <c r="B187" s="19"/>
      <c r="C187" s="19"/>
      <c r="D187" s="35"/>
      <c r="E187" s="231"/>
      <c r="F187" s="37"/>
      <c r="G187" s="37"/>
      <c r="H187" s="302"/>
      <c r="I187" s="35"/>
      <c r="J187" s="231"/>
      <c r="K187" s="231"/>
      <c r="L187" s="231"/>
      <c r="M187" s="231"/>
      <c r="N187" s="231"/>
      <c r="O187" s="301">
        <v>1</v>
      </c>
      <c r="P187" s="256"/>
      <c r="Q187" s="256"/>
      <c r="R187" s="256"/>
      <c r="S187" s="231"/>
      <c r="T187" s="231"/>
      <c r="U187" s="231"/>
      <c r="V187" s="278" t="s">
        <v>689</v>
      </c>
      <c r="W187" s="231"/>
      <c r="X187" s="231"/>
      <c r="Y187" s="347"/>
      <c r="Z187" s="378">
        <f>Tunjuelito!$AV$18</f>
        <v>0.5</v>
      </c>
      <c r="AA187" s="58"/>
      <c r="AB187" s="58"/>
      <c r="AC187" s="359"/>
      <c r="AD187" s="329"/>
      <c r="AE187" s="37"/>
      <c r="AF187" s="378">
        <f>Tunjuelito!$BB$18</f>
        <v>0</v>
      </c>
    </row>
    <row r="188" spans="1:32" ht="30.75" hidden="1" customHeight="1" x14ac:dyDescent="0.2">
      <c r="A188" s="35"/>
      <c r="B188" s="19"/>
      <c r="C188" s="19"/>
      <c r="D188" s="35"/>
      <c r="E188" s="231"/>
      <c r="F188" s="37"/>
      <c r="G188" s="37"/>
      <c r="H188" s="302"/>
      <c r="I188" s="35"/>
      <c r="J188" s="231"/>
      <c r="K188" s="231"/>
      <c r="L188" s="231"/>
      <c r="M188" s="231"/>
      <c r="N188" s="231"/>
      <c r="O188" s="301">
        <v>1</v>
      </c>
      <c r="P188" s="256"/>
      <c r="Q188" s="256"/>
      <c r="R188" s="256"/>
      <c r="S188" s="231"/>
      <c r="T188" s="231"/>
      <c r="U188" s="231"/>
      <c r="V188" s="278" t="s">
        <v>688</v>
      </c>
      <c r="W188" s="231"/>
      <c r="X188" s="231"/>
      <c r="Y188" s="347"/>
      <c r="Z188" s="378">
        <f>Usaquén!$AV$18</f>
        <v>1</v>
      </c>
      <c r="AA188" s="58"/>
      <c r="AB188" s="58"/>
      <c r="AC188" s="359"/>
      <c r="AD188" s="329"/>
      <c r="AE188" s="37"/>
      <c r="AF188" s="378">
        <f>Usaquén!$BB$18</f>
        <v>0</v>
      </c>
    </row>
    <row r="189" spans="1:32" ht="30.75" hidden="1" customHeight="1" x14ac:dyDescent="0.2">
      <c r="A189" s="35"/>
      <c r="B189" s="19"/>
      <c r="C189" s="19"/>
      <c r="D189" s="35"/>
      <c r="E189" s="231"/>
      <c r="F189" s="37"/>
      <c r="G189" s="37"/>
      <c r="H189" s="302"/>
      <c r="I189" s="35"/>
      <c r="J189" s="231"/>
      <c r="K189" s="231"/>
      <c r="L189" s="231"/>
      <c r="M189" s="231"/>
      <c r="N189" s="231"/>
      <c r="O189" s="301">
        <v>1</v>
      </c>
      <c r="P189" s="256"/>
      <c r="Q189" s="256"/>
      <c r="R189" s="256"/>
      <c r="S189" s="231"/>
      <c r="T189" s="231"/>
      <c r="U189" s="231"/>
      <c r="V189" s="278" t="s">
        <v>687</v>
      </c>
      <c r="W189" s="231"/>
      <c r="X189" s="231"/>
      <c r="Y189" s="347"/>
      <c r="Z189" s="378">
        <f>Usme!$AV$18</f>
        <v>1</v>
      </c>
      <c r="AA189" s="58"/>
      <c r="AB189" s="58"/>
      <c r="AC189" s="359"/>
      <c r="AD189" s="329"/>
      <c r="AE189" s="37"/>
      <c r="AF189" s="378">
        <f>Usme!$BB$18</f>
        <v>0</v>
      </c>
    </row>
    <row r="190" spans="1:32" ht="30.75" hidden="1" customHeight="1" x14ac:dyDescent="0.2">
      <c r="A190" s="35"/>
      <c r="B190" s="19"/>
      <c r="C190" s="19"/>
      <c r="D190" s="35"/>
      <c r="E190" s="231"/>
      <c r="F190" s="37"/>
      <c r="G190" s="37"/>
      <c r="H190" s="302"/>
      <c r="I190" s="35"/>
      <c r="J190" s="231"/>
      <c r="K190" s="231"/>
      <c r="L190" s="231"/>
      <c r="M190" s="231"/>
      <c r="N190" s="231"/>
      <c r="O190" s="301">
        <v>1</v>
      </c>
      <c r="P190" s="256"/>
      <c r="Q190" s="256"/>
      <c r="R190" s="256"/>
      <c r="S190" s="231"/>
      <c r="T190" s="231"/>
      <c r="U190" s="231"/>
      <c r="V190" s="278" t="s">
        <v>769</v>
      </c>
      <c r="W190" s="231"/>
      <c r="X190" s="231"/>
      <c r="Y190" s="347"/>
      <c r="Z190" s="378">
        <f>'Nivel central'!$Z$17</f>
        <v>0</v>
      </c>
      <c r="AA190" s="58"/>
      <c r="AB190" s="58"/>
      <c r="AC190" s="359"/>
      <c r="AD190" s="329"/>
      <c r="AE190" s="37"/>
      <c r="AF190" s="378">
        <f>'Nivel central'!$AF$17</f>
        <v>0</v>
      </c>
    </row>
    <row r="191" spans="1:32" ht="95.25" hidden="1" customHeight="1" x14ac:dyDescent="0.2">
      <c r="A191" s="35">
        <v>2</v>
      </c>
      <c r="B191" s="35" t="s">
        <v>52</v>
      </c>
      <c r="C191" s="19" t="s">
        <v>59</v>
      </c>
      <c r="D191" s="35" t="s">
        <v>2</v>
      </c>
      <c r="E191" s="35" t="s">
        <v>63</v>
      </c>
      <c r="F191" s="35" t="s">
        <v>159</v>
      </c>
      <c r="G191" s="35">
        <v>33</v>
      </c>
      <c r="H191" s="302" t="s">
        <v>446</v>
      </c>
      <c r="I191" s="35" t="s">
        <v>409</v>
      </c>
      <c r="J191" s="19" t="s">
        <v>186</v>
      </c>
      <c r="K191" s="19" t="s">
        <v>187</v>
      </c>
      <c r="L191" s="35">
        <v>0</v>
      </c>
      <c r="M191" s="19" t="s">
        <v>55</v>
      </c>
      <c r="N191" s="19" t="s">
        <v>188</v>
      </c>
      <c r="O191" s="255"/>
      <c r="P191" s="255">
        <v>1</v>
      </c>
      <c r="Q191" s="255"/>
      <c r="R191" s="255">
        <v>1</v>
      </c>
      <c r="S191" s="19" t="s">
        <v>54</v>
      </c>
      <c r="T191" s="19" t="s">
        <v>511</v>
      </c>
      <c r="U191" s="19" t="s">
        <v>69</v>
      </c>
      <c r="V191" s="39" t="s">
        <v>211</v>
      </c>
      <c r="W191" s="19" t="s">
        <v>476</v>
      </c>
      <c r="X191" s="19" t="s">
        <v>369</v>
      </c>
      <c r="Y191" s="58"/>
      <c r="Z191" s="58"/>
      <c r="AA191" s="58">
        <f t="shared" si="10"/>
        <v>1</v>
      </c>
      <c r="AB191" s="58"/>
      <c r="AC191" s="359"/>
      <c r="AD191" s="329"/>
      <c r="AE191" s="37">
        <f t="shared" si="12"/>
        <v>1</v>
      </c>
      <c r="AF191" s="367">
        <f t="shared" si="13"/>
        <v>0</v>
      </c>
    </row>
    <row r="192" spans="1:32" ht="95.25" hidden="1" customHeight="1" x14ac:dyDescent="0.2">
      <c r="A192" s="35">
        <v>2</v>
      </c>
      <c r="B192" s="35" t="s">
        <v>52</v>
      </c>
      <c r="C192" s="19" t="s">
        <v>59</v>
      </c>
      <c r="D192" s="35" t="s">
        <v>2</v>
      </c>
      <c r="E192" s="35" t="s">
        <v>63</v>
      </c>
      <c r="F192" s="35" t="s">
        <v>159</v>
      </c>
      <c r="G192" s="35">
        <v>34</v>
      </c>
      <c r="H192" s="302" t="s">
        <v>190</v>
      </c>
      <c r="I192" s="35" t="s">
        <v>503</v>
      </c>
      <c r="J192" s="19" t="s">
        <v>191</v>
      </c>
      <c r="K192" s="19" t="s">
        <v>102</v>
      </c>
      <c r="L192" s="19">
        <v>0</v>
      </c>
      <c r="M192" s="19" t="s">
        <v>55</v>
      </c>
      <c r="N192" s="19" t="s">
        <v>103</v>
      </c>
      <c r="O192" s="255"/>
      <c r="P192" s="255"/>
      <c r="Q192" s="255">
        <v>1</v>
      </c>
      <c r="R192" s="255">
        <v>1</v>
      </c>
      <c r="S192" s="19" t="s">
        <v>54</v>
      </c>
      <c r="T192" s="19" t="s">
        <v>192</v>
      </c>
      <c r="U192" s="19" t="s">
        <v>69</v>
      </c>
      <c r="V192" s="19" t="s">
        <v>3</v>
      </c>
      <c r="W192" s="19" t="s">
        <v>50</v>
      </c>
      <c r="X192" s="19" t="s">
        <v>193</v>
      </c>
      <c r="Y192" s="58"/>
      <c r="Z192" s="58"/>
      <c r="AA192" s="58"/>
      <c r="AB192" s="58"/>
      <c r="AC192" s="359">
        <f t="shared" si="11"/>
        <v>1</v>
      </c>
      <c r="AD192" s="329"/>
      <c r="AE192" s="37">
        <f t="shared" si="12"/>
        <v>1</v>
      </c>
      <c r="AF192" s="367">
        <f t="shared" si="13"/>
        <v>0</v>
      </c>
    </row>
    <row r="193" spans="1:68" ht="95.25" hidden="1" customHeight="1" x14ac:dyDescent="0.2">
      <c r="A193" s="35">
        <v>2</v>
      </c>
      <c r="B193" s="35" t="s">
        <v>52</v>
      </c>
      <c r="C193" s="19" t="s">
        <v>59</v>
      </c>
      <c r="D193" s="35" t="s">
        <v>254</v>
      </c>
      <c r="E193" s="231" t="s">
        <v>63</v>
      </c>
      <c r="F193" s="231" t="s">
        <v>159</v>
      </c>
      <c r="G193" s="231">
        <v>34</v>
      </c>
      <c r="H193" s="305" t="s">
        <v>190</v>
      </c>
      <c r="I193" s="92" t="s">
        <v>504</v>
      </c>
      <c r="J193" s="231" t="s">
        <v>505</v>
      </c>
      <c r="K193" s="231" t="s">
        <v>216</v>
      </c>
      <c r="L193" s="37">
        <v>0</v>
      </c>
      <c r="M193" s="231" t="s">
        <v>207</v>
      </c>
      <c r="N193" s="231" t="s">
        <v>217</v>
      </c>
      <c r="O193" s="257"/>
      <c r="P193" s="257">
        <v>1</v>
      </c>
      <c r="Q193" s="257"/>
      <c r="R193" s="257">
        <v>1</v>
      </c>
      <c r="S193" s="231" t="s">
        <v>209</v>
      </c>
      <c r="T193" s="231" t="s">
        <v>218</v>
      </c>
      <c r="U193" s="231" t="s">
        <v>219</v>
      </c>
      <c r="V193" s="231" t="s">
        <v>211</v>
      </c>
      <c r="W193" s="231" t="s">
        <v>134</v>
      </c>
      <c r="X193" s="231" t="s">
        <v>220</v>
      </c>
      <c r="Y193" s="58"/>
      <c r="Z193" s="58"/>
      <c r="AA193" s="58">
        <f t="shared" si="10"/>
        <v>1</v>
      </c>
      <c r="AB193" s="58"/>
      <c r="AC193" s="359"/>
      <c r="AD193" s="329"/>
      <c r="AE193" s="37">
        <f t="shared" si="12"/>
        <v>1</v>
      </c>
      <c r="AF193" s="367">
        <f t="shared" si="13"/>
        <v>0</v>
      </c>
    </row>
    <row r="194" spans="1:68" ht="95.25" hidden="1" customHeight="1" x14ac:dyDescent="0.2">
      <c r="A194" s="35">
        <v>2</v>
      </c>
      <c r="B194" s="35" t="s">
        <v>52</v>
      </c>
      <c r="C194" s="19" t="s">
        <v>59</v>
      </c>
      <c r="D194" s="35" t="s">
        <v>254</v>
      </c>
      <c r="E194" s="231" t="s">
        <v>63</v>
      </c>
      <c r="F194" s="231" t="s">
        <v>159</v>
      </c>
      <c r="G194" s="231">
        <v>34</v>
      </c>
      <c r="H194" s="305" t="s">
        <v>190</v>
      </c>
      <c r="I194" s="37" t="s">
        <v>229</v>
      </c>
      <c r="J194" s="231" t="s">
        <v>230</v>
      </c>
      <c r="K194" s="231" t="s">
        <v>506</v>
      </c>
      <c r="L194" s="231">
        <v>1</v>
      </c>
      <c r="M194" s="231" t="s">
        <v>55</v>
      </c>
      <c r="N194" s="231" t="s">
        <v>231</v>
      </c>
      <c r="O194" s="257"/>
      <c r="P194" s="257">
        <v>1</v>
      </c>
      <c r="Q194" s="257"/>
      <c r="R194" s="257">
        <v>1</v>
      </c>
      <c r="S194" s="231" t="s">
        <v>54</v>
      </c>
      <c r="T194" s="231" t="s">
        <v>232</v>
      </c>
      <c r="U194" s="231" t="s">
        <v>233</v>
      </c>
      <c r="V194" s="231" t="s">
        <v>211</v>
      </c>
      <c r="W194" s="231" t="s">
        <v>3</v>
      </c>
      <c r="X194" s="231" t="s">
        <v>234</v>
      </c>
      <c r="Y194" s="58"/>
      <c r="Z194" s="58"/>
      <c r="AA194" s="58">
        <f t="shared" si="10"/>
        <v>1</v>
      </c>
      <c r="AB194" s="58"/>
      <c r="AC194" s="359"/>
      <c r="AD194" s="329"/>
      <c r="AE194" s="37">
        <f t="shared" si="12"/>
        <v>1</v>
      </c>
      <c r="AF194" s="367">
        <f t="shared" si="13"/>
        <v>0</v>
      </c>
    </row>
    <row r="195" spans="1:68" s="393" customFormat="1" ht="95.25" hidden="1" customHeight="1" x14ac:dyDescent="0.2">
      <c r="A195" s="390">
        <v>2</v>
      </c>
      <c r="B195" s="390" t="s">
        <v>52</v>
      </c>
      <c r="C195" s="390" t="s">
        <v>59</v>
      </c>
      <c r="D195" s="390" t="s">
        <v>254</v>
      </c>
      <c r="E195" s="388" t="s">
        <v>63</v>
      </c>
      <c r="F195" s="388" t="s">
        <v>159</v>
      </c>
      <c r="G195" s="388">
        <v>34</v>
      </c>
      <c r="H195" s="394" t="s">
        <v>190</v>
      </c>
      <c r="I195" s="388" t="s">
        <v>235</v>
      </c>
      <c r="J195" s="388" t="s">
        <v>230</v>
      </c>
      <c r="K195" s="388" t="s">
        <v>506</v>
      </c>
      <c r="L195" s="231">
        <v>1</v>
      </c>
      <c r="M195" s="388" t="s">
        <v>207</v>
      </c>
      <c r="N195" s="388" t="s">
        <v>231</v>
      </c>
      <c r="O195" s="395">
        <v>0</v>
      </c>
      <c r="P195" s="257">
        <v>20</v>
      </c>
      <c r="Q195" s="257"/>
      <c r="R195" s="395">
        <v>20</v>
      </c>
      <c r="S195" s="388" t="s">
        <v>54</v>
      </c>
      <c r="T195" s="388" t="s">
        <v>232</v>
      </c>
      <c r="U195" s="388" t="s">
        <v>233</v>
      </c>
      <c r="V195" s="388" t="s">
        <v>1542</v>
      </c>
      <c r="W195" s="388" t="s">
        <v>50</v>
      </c>
      <c r="X195" s="388" t="s">
        <v>508</v>
      </c>
      <c r="Y195" s="392"/>
      <c r="Z195" s="399">
        <f>AVERAGE(Z196:Z215)</f>
        <v>0.13999999999999999</v>
      </c>
      <c r="AA195" s="58">
        <f t="shared" si="10"/>
        <v>1</v>
      </c>
      <c r="AB195" s="58"/>
      <c r="AC195" s="359"/>
      <c r="AD195" s="329"/>
      <c r="AE195" s="37">
        <f t="shared" si="12"/>
        <v>20</v>
      </c>
      <c r="AF195" s="389">
        <f t="shared" si="13"/>
        <v>0</v>
      </c>
      <c r="BJ195" s="148"/>
      <c r="BK195" s="148"/>
      <c r="BL195" s="148"/>
      <c r="BM195" s="148"/>
      <c r="BN195" s="148"/>
      <c r="BO195" s="148"/>
      <c r="BP195" s="148"/>
    </row>
    <row r="196" spans="1:68" ht="30.75" hidden="1" customHeight="1" x14ac:dyDescent="0.2">
      <c r="A196" s="35"/>
      <c r="B196" s="19"/>
      <c r="C196" s="19"/>
      <c r="D196" s="35"/>
      <c r="E196" s="231"/>
      <c r="F196" s="37"/>
      <c r="G196" s="37"/>
      <c r="H196" s="302"/>
      <c r="I196" s="35"/>
      <c r="J196" s="231"/>
      <c r="K196" s="231"/>
      <c r="L196" s="231"/>
      <c r="M196" s="231"/>
      <c r="N196" s="231"/>
      <c r="O196" s="257">
        <v>1</v>
      </c>
      <c r="P196" s="256"/>
      <c r="Q196" s="256"/>
      <c r="R196" s="256"/>
      <c r="S196" s="231"/>
      <c r="T196" s="231"/>
      <c r="U196" s="231"/>
      <c r="V196" s="278" t="s">
        <v>704</v>
      </c>
      <c r="W196" s="231"/>
      <c r="X196" s="231"/>
      <c r="Y196" s="347"/>
      <c r="Z196" s="379">
        <f>'Antonio Nariño'!$AV$19</f>
        <v>0</v>
      </c>
      <c r="AA196" s="58"/>
      <c r="AB196" s="58"/>
      <c r="AC196" s="359"/>
      <c r="AD196" s="329"/>
      <c r="AE196" s="37"/>
      <c r="AF196" s="379">
        <f>'Antonio Nariño'!$BB$19</f>
        <v>0</v>
      </c>
    </row>
    <row r="197" spans="1:68" ht="30.75" hidden="1" customHeight="1" x14ac:dyDescent="0.2">
      <c r="A197" s="35"/>
      <c r="B197" s="19"/>
      <c r="C197" s="19"/>
      <c r="D197" s="35"/>
      <c r="E197" s="231"/>
      <c r="F197" s="37"/>
      <c r="G197" s="37"/>
      <c r="H197" s="302"/>
      <c r="I197" s="35"/>
      <c r="J197" s="231"/>
      <c r="K197" s="231"/>
      <c r="L197" s="231"/>
      <c r="M197" s="231"/>
      <c r="N197" s="231"/>
      <c r="O197" s="257">
        <v>1</v>
      </c>
      <c r="P197" s="256"/>
      <c r="Q197" s="256"/>
      <c r="R197" s="256"/>
      <c r="S197" s="231"/>
      <c r="T197" s="231"/>
      <c r="U197" s="231"/>
      <c r="V197" s="278" t="s">
        <v>703</v>
      </c>
      <c r="W197" s="231"/>
      <c r="X197" s="231"/>
      <c r="Y197" s="347"/>
      <c r="Z197" s="379">
        <f>'Barrios Unidos'!$AV$19</f>
        <v>0</v>
      </c>
      <c r="AA197" s="58"/>
      <c r="AB197" s="58"/>
      <c r="AC197" s="359"/>
      <c r="AD197" s="329"/>
      <c r="AE197" s="37"/>
      <c r="AF197" s="379">
        <f>'Barrios Unidos'!$BB$19</f>
        <v>0</v>
      </c>
    </row>
    <row r="198" spans="1:68" ht="30.75" hidden="1" customHeight="1" x14ac:dyDescent="0.2">
      <c r="A198" s="35"/>
      <c r="B198" s="19"/>
      <c r="C198" s="19"/>
      <c r="D198" s="35"/>
      <c r="E198" s="231"/>
      <c r="F198" s="37"/>
      <c r="G198" s="37"/>
      <c r="H198" s="302"/>
      <c r="I198" s="35"/>
      <c r="J198" s="231"/>
      <c r="K198" s="231"/>
      <c r="L198" s="231"/>
      <c r="M198" s="231"/>
      <c r="N198" s="231"/>
      <c r="O198" s="257">
        <v>1</v>
      </c>
      <c r="P198" s="256"/>
      <c r="Q198" s="256"/>
      <c r="R198" s="256"/>
      <c r="S198" s="231"/>
      <c r="T198" s="231"/>
      <c r="U198" s="231"/>
      <c r="V198" s="278" t="s">
        <v>702</v>
      </c>
      <c r="W198" s="231"/>
      <c r="X198" s="231"/>
      <c r="Y198" s="347"/>
      <c r="Z198" s="379">
        <f>Bosa!$AV$19</f>
        <v>0</v>
      </c>
      <c r="AA198" s="58"/>
      <c r="AB198" s="58"/>
      <c r="AC198" s="359"/>
      <c r="AD198" s="329"/>
      <c r="AE198" s="37"/>
      <c r="AF198" s="379">
        <f>Bosa!$BB$19</f>
        <v>0</v>
      </c>
    </row>
    <row r="199" spans="1:68" ht="30.75" hidden="1" customHeight="1" x14ac:dyDescent="0.2">
      <c r="A199" s="35"/>
      <c r="B199" s="19"/>
      <c r="C199" s="19"/>
      <c r="D199" s="35"/>
      <c r="E199" s="231"/>
      <c r="F199" s="37"/>
      <c r="G199" s="37"/>
      <c r="H199" s="302"/>
      <c r="I199" s="35"/>
      <c r="J199" s="231"/>
      <c r="K199" s="231"/>
      <c r="L199" s="231"/>
      <c r="M199" s="231"/>
      <c r="N199" s="231"/>
      <c r="O199" s="257">
        <v>1</v>
      </c>
      <c r="P199" s="256"/>
      <c r="Q199" s="256"/>
      <c r="R199" s="256"/>
      <c r="S199" s="231"/>
      <c r="T199" s="231"/>
      <c r="U199" s="231"/>
      <c r="V199" s="278" t="s">
        <v>701</v>
      </c>
      <c r="W199" s="231"/>
      <c r="X199" s="231"/>
      <c r="Y199" s="347"/>
      <c r="Z199" s="379">
        <f>Chapinero!$AV$19</f>
        <v>0</v>
      </c>
      <c r="AA199" s="58"/>
      <c r="AB199" s="58"/>
      <c r="AC199" s="359"/>
      <c r="AD199" s="329"/>
      <c r="AE199" s="37"/>
      <c r="AF199" s="379">
        <f>Chapinero!$BB$19</f>
        <v>0</v>
      </c>
    </row>
    <row r="200" spans="1:68" ht="30.75" hidden="1" customHeight="1" x14ac:dyDescent="0.2">
      <c r="A200" s="35"/>
      <c r="B200" s="19"/>
      <c r="C200" s="19"/>
      <c r="D200" s="35"/>
      <c r="E200" s="231"/>
      <c r="F200" s="37"/>
      <c r="G200" s="37"/>
      <c r="H200" s="302"/>
      <c r="I200" s="35"/>
      <c r="J200" s="231"/>
      <c r="K200" s="231"/>
      <c r="L200" s="231"/>
      <c r="M200" s="231"/>
      <c r="N200" s="231"/>
      <c r="O200" s="257">
        <v>1</v>
      </c>
      <c r="P200" s="256"/>
      <c r="Q200" s="256"/>
      <c r="R200" s="256"/>
      <c r="S200" s="231"/>
      <c r="T200" s="231"/>
      <c r="U200" s="231"/>
      <c r="V200" s="278" t="s">
        <v>700</v>
      </c>
      <c r="W200" s="231"/>
      <c r="X200" s="231"/>
      <c r="Y200" s="347"/>
      <c r="Z200" s="379">
        <f>'Ciudad Bolívar'!$AV$19</f>
        <v>0</v>
      </c>
      <c r="AA200" s="58"/>
      <c r="AB200" s="58"/>
      <c r="AC200" s="359"/>
      <c r="AD200" s="329"/>
      <c r="AE200" s="37"/>
      <c r="AF200" s="379">
        <f>'Ciudad Bolívar'!$BB$19</f>
        <v>0</v>
      </c>
    </row>
    <row r="201" spans="1:68" ht="30.75" hidden="1" customHeight="1" x14ac:dyDescent="0.2">
      <c r="A201" s="35"/>
      <c r="B201" s="19"/>
      <c r="C201" s="19"/>
      <c r="D201" s="35"/>
      <c r="E201" s="231"/>
      <c r="F201" s="37"/>
      <c r="G201" s="37"/>
      <c r="H201" s="302"/>
      <c r="I201" s="35"/>
      <c r="J201" s="231"/>
      <c r="K201" s="231"/>
      <c r="L201" s="231"/>
      <c r="M201" s="231"/>
      <c r="N201" s="231"/>
      <c r="O201" s="257">
        <v>1</v>
      </c>
      <c r="P201" s="256"/>
      <c r="Q201" s="256"/>
      <c r="R201" s="256"/>
      <c r="S201" s="231"/>
      <c r="T201" s="231"/>
      <c r="U201" s="231"/>
      <c r="V201" s="278" t="s">
        <v>699</v>
      </c>
      <c r="W201" s="231"/>
      <c r="X201" s="231"/>
      <c r="Y201" s="347"/>
      <c r="Z201" s="379">
        <f>Engativá!$AV$19</f>
        <v>0</v>
      </c>
      <c r="AA201" s="58"/>
      <c r="AB201" s="58"/>
      <c r="AC201" s="359"/>
      <c r="AD201" s="329"/>
      <c r="AE201" s="37"/>
      <c r="AF201" s="379">
        <f>Engativá!$BB$19</f>
        <v>0</v>
      </c>
    </row>
    <row r="202" spans="1:68" ht="30.75" hidden="1" customHeight="1" x14ac:dyDescent="0.2">
      <c r="A202" s="35"/>
      <c r="B202" s="19"/>
      <c r="C202" s="19"/>
      <c r="D202" s="35"/>
      <c r="E202" s="231"/>
      <c r="F202" s="37"/>
      <c r="G202" s="37"/>
      <c r="H202" s="302"/>
      <c r="I202" s="35"/>
      <c r="J202" s="231"/>
      <c r="K202" s="231"/>
      <c r="L202" s="231"/>
      <c r="M202" s="231"/>
      <c r="N202" s="231"/>
      <c r="O202" s="257">
        <v>1</v>
      </c>
      <c r="P202" s="256"/>
      <c r="Q202" s="256"/>
      <c r="R202" s="256"/>
      <c r="S202" s="231"/>
      <c r="T202" s="231"/>
      <c r="U202" s="231"/>
      <c r="V202" s="278" t="s">
        <v>698</v>
      </c>
      <c r="W202" s="231"/>
      <c r="X202" s="231"/>
      <c r="Y202" s="347"/>
      <c r="Z202" s="379">
        <f>Fontibón!$AV$19</f>
        <v>0</v>
      </c>
      <c r="AA202" s="58"/>
      <c r="AB202" s="58"/>
      <c r="AC202" s="359"/>
      <c r="AD202" s="329"/>
      <c r="AE202" s="37"/>
      <c r="AF202" s="379">
        <f>Fontibón!$BB$19</f>
        <v>0</v>
      </c>
    </row>
    <row r="203" spans="1:68" ht="30.75" hidden="1" customHeight="1" x14ac:dyDescent="0.2">
      <c r="A203" s="35"/>
      <c r="B203" s="19"/>
      <c r="C203" s="19"/>
      <c r="D203" s="35"/>
      <c r="E203" s="231"/>
      <c r="F203" s="37"/>
      <c r="G203" s="37"/>
      <c r="H203" s="302"/>
      <c r="I203" s="35"/>
      <c r="J203" s="231"/>
      <c r="K203" s="231"/>
      <c r="L203" s="231"/>
      <c r="M203" s="231"/>
      <c r="N203" s="231"/>
      <c r="O203" s="257">
        <v>1</v>
      </c>
      <c r="P203" s="256"/>
      <c r="Q203" s="256"/>
      <c r="R203" s="256"/>
      <c r="S203" s="231"/>
      <c r="T203" s="231"/>
      <c r="U203" s="231"/>
      <c r="V203" s="278" t="s">
        <v>697</v>
      </c>
      <c r="W203" s="231"/>
      <c r="X203" s="231"/>
      <c r="Y203" s="347"/>
      <c r="Z203" s="379">
        <f>Kennedy!$AV$19</f>
        <v>0</v>
      </c>
      <c r="AA203" s="58"/>
      <c r="AB203" s="58"/>
      <c r="AC203" s="359"/>
      <c r="AD203" s="329"/>
      <c r="AE203" s="37"/>
      <c r="AF203" s="379">
        <f>Kennedy!$BB$19</f>
        <v>0</v>
      </c>
    </row>
    <row r="204" spans="1:68" ht="30.75" hidden="1" customHeight="1" x14ac:dyDescent="0.2">
      <c r="A204" s="35"/>
      <c r="B204" s="19"/>
      <c r="C204" s="19"/>
      <c r="D204" s="35"/>
      <c r="E204" s="231"/>
      <c r="F204" s="37"/>
      <c r="G204" s="37"/>
      <c r="H204" s="302"/>
      <c r="I204" s="35"/>
      <c r="J204" s="231"/>
      <c r="K204" s="231"/>
      <c r="L204" s="231"/>
      <c r="M204" s="231"/>
      <c r="N204" s="231"/>
      <c r="O204" s="257">
        <v>1</v>
      </c>
      <c r="P204" s="256"/>
      <c r="Q204" s="256"/>
      <c r="R204" s="256"/>
      <c r="S204" s="231"/>
      <c r="T204" s="231"/>
      <c r="U204" s="231"/>
      <c r="V204" s="278" t="s">
        <v>757</v>
      </c>
      <c r="W204" s="231"/>
      <c r="X204" s="231"/>
      <c r="Y204" s="347"/>
      <c r="Z204" s="379">
        <f>'La Candelaria'!$AV$19</f>
        <v>0</v>
      </c>
      <c r="AA204" s="58"/>
      <c r="AB204" s="58"/>
      <c r="AC204" s="359"/>
      <c r="AD204" s="329"/>
      <c r="AE204" s="37"/>
      <c r="AF204" s="379">
        <f>'La Candelaria'!$BB$19</f>
        <v>0</v>
      </c>
    </row>
    <row r="205" spans="1:68" ht="30.75" hidden="1" customHeight="1" x14ac:dyDescent="0.2">
      <c r="A205" s="35"/>
      <c r="B205" s="19"/>
      <c r="C205" s="19"/>
      <c r="D205" s="35"/>
      <c r="E205" s="231"/>
      <c r="F205" s="37"/>
      <c r="G205" s="37"/>
      <c r="H205" s="302"/>
      <c r="I205" s="35"/>
      <c r="J205" s="231"/>
      <c r="K205" s="231"/>
      <c r="L205" s="231"/>
      <c r="M205" s="231"/>
      <c r="N205" s="231"/>
      <c r="O205" s="257">
        <v>1</v>
      </c>
      <c r="P205" s="256"/>
      <c r="Q205" s="256"/>
      <c r="R205" s="256"/>
      <c r="S205" s="231"/>
      <c r="T205" s="231"/>
      <c r="U205" s="231"/>
      <c r="V205" s="278" t="s">
        <v>758</v>
      </c>
      <c r="W205" s="231"/>
      <c r="X205" s="231"/>
      <c r="Y205" s="347"/>
      <c r="Z205" s="379">
        <f>'Los Mártires'!$AV$19</f>
        <v>0</v>
      </c>
      <c r="AA205" s="58"/>
      <c r="AB205" s="58"/>
      <c r="AC205" s="359"/>
      <c r="AD205" s="329"/>
      <c r="AE205" s="37"/>
      <c r="AF205" s="379">
        <f>'Los Mártires'!$BB$19</f>
        <v>0</v>
      </c>
    </row>
    <row r="206" spans="1:68" ht="30.75" hidden="1" customHeight="1" x14ac:dyDescent="0.2">
      <c r="A206" s="35"/>
      <c r="B206" s="19"/>
      <c r="C206" s="19"/>
      <c r="D206" s="35"/>
      <c r="E206" s="231"/>
      <c r="F206" s="37"/>
      <c r="G206" s="37"/>
      <c r="H206" s="302"/>
      <c r="I206" s="35"/>
      <c r="J206" s="231"/>
      <c r="K206" s="231"/>
      <c r="L206" s="231"/>
      <c r="M206" s="231"/>
      <c r="N206" s="231"/>
      <c r="O206" s="257">
        <v>1</v>
      </c>
      <c r="P206" s="256"/>
      <c r="Q206" s="256"/>
      <c r="R206" s="256"/>
      <c r="S206" s="231"/>
      <c r="T206" s="231"/>
      <c r="U206" s="231"/>
      <c r="V206" s="278" t="s">
        <v>696</v>
      </c>
      <c r="W206" s="231"/>
      <c r="X206" s="231"/>
      <c r="Y206" s="347"/>
      <c r="Z206" s="378">
        <f>'Puente Aranda'!$AV$19</f>
        <v>0.5</v>
      </c>
      <c r="AA206" s="58"/>
      <c r="AB206" s="58"/>
      <c r="AC206" s="359"/>
      <c r="AD206" s="329"/>
      <c r="AE206" s="37"/>
      <c r="AF206" s="378">
        <f>'Puente Aranda'!$BB$19</f>
        <v>0</v>
      </c>
    </row>
    <row r="207" spans="1:68" ht="30.75" hidden="1" customHeight="1" x14ac:dyDescent="0.2">
      <c r="A207" s="35"/>
      <c r="B207" s="19"/>
      <c r="C207" s="19"/>
      <c r="D207" s="35"/>
      <c r="E207" s="231"/>
      <c r="F207" s="37"/>
      <c r="G207" s="37"/>
      <c r="H207" s="302"/>
      <c r="I207" s="35"/>
      <c r="J207" s="231"/>
      <c r="K207" s="231"/>
      <c r="L207" s="231"/>
      <c r="M207" s="231"/>
      <c r="N207" s="231"/>
      <c r="O207" s="257">
        <v>1</v>
      </c>
      <c r="P207" s="256"/>
      <c r="Q207" s="256"/>
      <c r="R207" s="256"/>
      <c r="S207" s="231"/>
      <c r="T207" s="231"/>
      <c r="U207" s="231"/>
      <c r="V207" s="278" t="s">
        <v>770</v>
      </c>
      <c r="W207" s="231"/>
      <c r="X207" s="231"/>
      <c r="Y207" s="347"/>
      <c r="Z207" s="379">
        <f>'Rafael Uribe Uribe'!$AV$19</f>
        <v>0</v>
      </c>
      <c r="AA207" s="58"/>
      <c r="AB207" s="58"/>
      <c r="AC207" s="359"/>
      <c r="AD207" s="329"/>
      <c r="AE207" s="37"/>
      <c r="AF207" s="379">
        <f>'Rafael Uribe Uribe'!$BB$19</f>
        <v>0</v>
      </c>
    </row>
    <row r="208" spans="1:68" ht="30.75" hidden="1" customHeight="1" x14ac:dyDescent="0.2">
      <c r="A208" s="35"/>
      <c r="B208" s="19"/>
      <c r="C208" s="19"/>
      <c r="D208" s="35"/>
      <c r="E208" s="231"/>
      <c r="F208" s="37"/>
      <c r="G208" s="37"/>
      <c r="H208" s="302"/>
      <c r="I208" s="35"/>
      <c r="J208" s="231"/>
      <c r="K208" s="231"/>
      <c r="L208" s="231"/>
      <c r="M208" s="231"/>
      <c r="N208" s="231"/>
      <c r="O208" s="257">
        <v>1</v>
      </c>
      <c r="P208" s="256"/>
      <c r="Q208" s="256"/>
      <c r="R208" s="256"/>
      <c r="S208" s="231"/>
      <c r="T208" s="231"/>
      <c r="U208" s="231"/>
      <c r="V208" s="278" t="s">
        <v>694</v>
      </c>
      <c r="W208" s="231"/>
      <c r="X208" s="231"/>
      <c r="Y208" s="347"/>
      <c r="Z208" s="379">
        <f>'San Cristóbal'!$AV$19</f>
        <v>0</v>
      </c>
      <c r="AA208" s="58"/>
      <c r="AB208" s="58"/>
      <c r="AC208" s="359"/>
      <c r="AD208" s="329"/>
      <c r="AE208" s="37"/>
      <c r="AF208" s="379">
        <f>'San Cristóbal'!$BB$19</f>
        <v>0</v>
      </c>
    </row>
    <row r="209" spans="1:68" ht="30.75" hidden="1" customHeight="1" x14ac:dyDescent="0.2">
      <c r="A209" s="35"/>
      <c r="B209" s="19"/>
      <c r="C209" s="19"/>
      <c r="D209" s="35"/>
      <c r="E209" s="231"/>
      <c r="F209" s="37"/>
      <c r="G209" s="37"/>
      <c r="H209" s="302"/>
      <c r="I209" s="35"/>
      <c r="J209" s="231"/>
      <c r="K209" s="231"/>
      <c r="L209" s="231"/>
      <c r="M209" s="231"/>
      <c r="N209" s="231"/>
      <c r="O209" s="257">
        <v>1</v>
      </c>
      <c r="P209" s="256"/>
      <c r="Q209" s="256"/>
      <c r="R209" s="256"/>
      <c r="S209" s="231"/>
      <c r="T209" s="231"/>
      <c r="U209" s="231"/>
      <c r="V209" s="278" t="s">
        <v>1537</v>
      </c>
      <c r="W209" s="231"/>
      <c r="X209" s="231"/>
      <c r="Y209" s="347"/>
      <c r="Z209" s="378">
        <f>Santafe!$AV$19</f>
        <v>0.5</v>
      </c>
      <c r="AA209" s="58"/>
      <c r="AB209" s="58"/>
      <c r="AC209" s="359"/>
      <c r="AD209" s="329"/>
      <c r="AE209" s="37"/>
      <c r="AF209" s="378">
        <f>Santafe!$BB$19</f>
        <v>0</v>
      </c>
    </row>
    <row r="210" spans="1:68" ht="30.75" hidden="1" customHeight="1" x14ac:dyDescent="0.2">
      <c r="A210" s="35"/>
      <c r="B210" s="19"/>
      <c r="C210" s="19"/>
      <c r="D210" s="35"/>
      <c r="E210" s="231"/>
      <c r="F210" s="37"/>
      <c r="G210" s="37"/>
      <c r="H210" s="302"/>
      <c r="I210" s="35"/>
      <c r="J210" s="231"/>
      <c r="K210" s="231"/>
      <c r="L210" s="231"/>
      <c r="M210" s="231"/>
      <c r="N210" s="231"/>
      <c r="O210" s="257">
        <v>1</v>
      </c>
      <c r="P210" s="256"/>
      <c r="Q210" s="256"/>
      <c r="R210" s="256"/>
      <c r="S210" s="231"/>
      <c r="T210" s="231"/>
      <c r="U210" s="231"/>
      <c r="V210" s="278" t="s">
        <v>692</v>
      </c>
      <c r="W210" s="231"/>
      <c r="X210" s="231"/>
      <c r="Y210" s="347"/>
      <c r="Z210" s="379">
        <f>Suba!$AV$19</f>
        <v>0</v>
      </c>
      <c r="AA210" s="58"/>
      <c r="AB210" s="58"/>
      <c r="AC210" s="359"/>
      <c r="AD210" s="329"/>
      <c r="AE210" s="37"/>
      <c r="AF210" s="379">
        <f>Suba!$BB$19</f>
        <v>0</v>
      </c>
    </row>
    <row r="211" spans="1:68" ht="30.75" hidden="1" customHeight="1" x14ac:dyDescent="0.2">
      <c r="A211" s="35"/>
      <c r="B211" s="19"/>
      <c r="C211" s="19"/>
      <c r="D211" s="35"/>
      <c r="E211" s="231"/>
      <c r="F211" s="37"/>
      <c r="G211" s="37"/>
      <c r="H211" s="302"/>
      <c r="I211" s="35"/>
      <c r="J211" s="231"/>
      <c r="K211" s="231"/>
      <c r="L211" s="231"/>
      <c r="M211" s="231"/>
      <c r="N211" s="231"/>
      <c r="O211" s="257">
        <v>1</v>
      </c>
      <c r="P211" s="256"/>
      <c r="Q211" s="256"/>
      <c r="R211" s="256"/>
      <c r="S211" s="231"/>
      <c r="T211" s="231"/>
      <c r="U211" s="231"/>
      <c r="V211" s="278" t="s">
        <v>691</v>
      </c>
      <c r="W211" s="231"/>
      <c r="X211" s="231"/>
      <c r="Y211" s="347"/>
      <c r="Z211" s="379">
        <f>Sumapaz!$AV$19</f>
        <v>0</v>
      </c>
      <c r="AA211" s="58"/>
      <c r="AB211" s="58"/>
      <c r="AC211" s="359"/>
      <c r="AD211" s="329"/>
      <c r="AE211" s="37"/>
      <c r="AF211" s="379">
        <f>Sumapaz!$BB$19</f>
        <v>0</v>
      </c>
    </row>
    <row r="212" spans="1:68" ht="30.75" hidden="1" customHeight="1" x14ac:dyDescent="0.2">
      <c r="A212" s="35"/>
      <c r="B212" s="19"/>
      <c r="C212" s="19"/>
      <c r="D212" s="35"/>
      <c r="E212" s="231"/>
      <c r="F212" s="37"/>
      <c r="G212" s="37"/>
      <c r="H212" s="302"/>
      <c r="I212" s="35"/>
      <c r="J212" s="231"/>
      <c r="K212" s="231"/>
      <c r="L212" s="231"/>
      <c r="M212" s="231"/>
      <c r="N212" s="231"/>
      <c r="O212" s="257">
        <v>1</v>
      </c>
      <c r="P212" s="256"/>
      <c r="Q212" s="256"/>
      <c r="R212" s="256"/>
      <c r="S212" s="231"/>
      <c r="T212" s="231"/>
      <c r="U212" s="231"/>
      <c r="V212" s="278" t="s">
        <v>690</v>
      </c>
      <c r="W212" s="231"/>
      <c r="X212" s="231"/>
      <c r="Y212" s="347"/>
      <c r="Z212" s="378">
        <f>Teusaquillo!$AV$19</f>
        <v>1</v>
      </c>
      <c r="AA212" s="58"/>
      <c r="AB212" s="58"/>
      <c r="AC212" s="359"/>
      <c r="AD212" s="329"/>
      <c r="AE212" s="37"/>
      <c r="AF212" s="378">
        <f>Teusaquillo!$BB$19</f>
        <v>0</v>
      </c>
    </row>
    <row r="213" spans="1:68" ht="30.75" hidden="1" customHeight="1" x14ac:dyDescent="0.2">
      <c r="A213" s="35"/>
      <c r="B213" s="19"/>
      <c r="C213" s="19"/>
      <c r="D213" s="35"/>
      <c r="E213" s="231"/>
      <c r="F213" s="37"/>
      <c r="G213" s="37"/>
      <c r="H213" s="302"/>
      <c r="I213" s="35"/>
      <c r="J213" s="231"/>
      <c r="K213" s="231"/>
      <c r="L213" s="231"/>
      <c r="M213" s="231"/>
      <c r="N213" s="231"/>
      <c r="O213" s="257">
        <v>1</v>
      </c>
      <c r="P213" s="256"/>
      <c r="Q213" s="256"/>
      <c r="R213" s="256"/>
      <c r="S213" s="231"/>
      <c r="T213" s="231"/>
      <c r="U213" s="231"/>
      <c r="V213" s="278" t="s">
        <v>689</v>
      </c>
      <c r="W213" s="231"/>
      <c r="X213" s="231"/>
      <c r="Y213" s="347"/>
      <c r="Z213" s="378">
        <f>Tunjuelito!$AV$19</f>
        <v>0.4</v>
      </c>
      <c r="AA213" s="58"/>
      <c r="AB213" s="58"/>
      <c r="AC213" s="359"/>
      <c r="AD213" s="329"/>
      <c r="AE213" s="37"/>
      <c r="AF213" s="378">
        <f>Tunjuelito!$BB$19</f>
        <v>0</v>
      </c>
    </row>
    <row r="214" spans="1:68" ht="30.75" hidden="1" customHeight="1" x14ac:dyDescent="0.2">
      <c r="A214" s="35"/>
      <c r="B214" s="19"/>
      <c r="C214" s="19"/>
      <c r="D214" s="35"/>
      <c r="E214" s="231"/>
      <c r="F214" s="37"/>
      <c r="G214" s="37"/>
      <c r="H214" s="302"/>
      <c r="I214" s="35"/>
      <c r="J214" s="231"/>
      <c r="K214" s="231"/>
      <c r="L214" s="231"/>
      <c r="M214" s="231"/>
      <c r="N214" s="231"/>
      <c r="O214" s="257">
        <v>1</v>
      </c>
      <c r="P214" s="256"/>
      <c r="Q214" s="256"/>
      <c r="R214" s="256"/>
      <c r="S214" s="231"/>
      <c r="T214" s="231"/>
      <c r="U214" s="231"/>
      <c r="V214" s="278" t="s">
        <v>688</v>
      </c>
      <c r="W214" s="231"/>
      <c r="X214" s="231"/>
      <c r="Y214" s="347"/>
      <c r="Z214" s="378">
        <f>Usaquén!$AV$19</f>
        <v>0.4</v>
      </c>
      <c r="AA214" s="58"/>
      <c r="AB214" s="58"/>
      <c r="AC214" s="359"/>
      <c r="AD214" s="329"/>
      <c r="AE214" s="37"/>
      <c r="AF214" s="378">
        <f>Usaquén!$BB$19</f>
        <v>0</v>
      </c>
    </row>
    <row r="215" spans="1:68" ht="30.75" hidden="1" customHeight="1" x14ac:dyDescent="0.2">
      <c r="A215" s="35"/>
      <c r="B215" s="19"/>
      <c r="C215" s="19"/>
      <c r="D215" s="35"/>
      <c r="E215" s="231"/>
      <c r="F215" s="37"/>
      <c r="G215" s="37"/>
      <c r="H215" s="302"/>
      <c r="I215" s="35"/>
      <c r="J215" s="231"/>
      <c r="K215" s="231"/>
      <c r="L215" s="231"/>
      <c r="M215" s="231"/>
      <c r="N215" s="231"/>
      <c r="O215" s="257">
        <v>1</v>
      </c>
      <c r="P215" s="256"/>
      <c r="Q215" s="256"/>
      <c r="R215" s="256"/>
      <c r="S215" s="231"/>
      <c r="T215" s="231"/>
      <c r="U215" s="231"/>
      <c r="V215" s="278" t="s">
        <v>687</v>
      </c>
      <c r="W215" s="231"/>
      <c r="X215" s="231"/>
      <c r="Y215" s="347"/>
      <c r="Z215" s="379">
        <f>Usme!$AV$19</f>
        <v>0</v>
      </c>
      <c r="AA215" s="58"/>
      <c r="AB215" s="58"/>
      <c r="AC215" s="359"/>
      <c r="AD215" s="329"/>
      <c r="AE215" s="37"/>
      <c r="AF215" s="379">
        <f>Usme!$BB$19</f>
        <v>0</v>
      </c>
    </row>
    <row r="216" spans="1:68" ht="95.25" hidden="1" customHeight="1" x14ac:dyDescent="0.2">
      <c r="A216" s="35">
        <v>2</v>
      </c>
      <c r="B216" s="35" t="s">
        <v>52</v>
      </c>
      <c r="C216" s="19" t="s">
        <v>59</v>
      </c>
      <c r="D216" s="35" t="s">
        <v>254</v>
      </c>
      <c r="E216" s="231" t="s">
        <v>63</v>
      </c>
      <c r="F216" s="231" t="s">
        <v>159</v>
      </c>
      <c r="G216" s="231">
        <v>34</v>
      </c>
      <c r="H216" s="305" t="s">
        <v>190</v>
      </c>
      <c r="I216" s="37" t="s">
        <v>236</v>
      </c>
      <c r="J216" s="231" t="s">
        <v>237</v>
      </c>
      <c r="K216" s="231" t="s">
        <v>238</v>
      </c>
      <c r="L216" s="231">
        <v>0</v>
      </c>
      <c r="M216" s="231" t="s">
        <v>239</v>
      </c>
      <c r="N216" s="231" t="s">
        <v>240</v>
      </c>
      <c r="O216" s="256">
        <v>1</v>
      </c>
      <c r="P216" s="256">
        <v>1</v>
      </c>
      <c r="Q216" s="256">
        <v>1</v>
      </c>
      <c r="R216" s="256">
        <v>1</v>
      </c>
      <c r="S216" s="231" t="s">
        <v>54</v>
      </c>
      <c r="T216" s="231" t="s">
        <v>509</v>
      </c>
      <c r="U216" s="231" t="s">
        <v>241</v>
      </c>
      <c r="V216" s="231" t="s">
        <v>211</v>
      </c>
      <c r="W216" s="231" t="s">
        <v>3</v>
      </c>
      <c r="X216" s="231" t="s">
        <v>242</v>
      </c>
      <c r="Y216" s="347">
        <f t="shared" ref="Y216:Y269" si="15">O216/R216</f>
        <v>1</v>
      </c>
      <c r="Z216" s="347">
        <f>VLOOKUP(I216,'Nivel central'!$I$11:$Z$35,18,0)</f>
        <v>0</v>
      </c>
      <c r="AA216" s="58">
        <f t="shared" ref="AA216:AA268" si="16">P216/R216</f>
        <v>1</v>
      </c>
      <c r="AB216" s="58"/>
      <c r="AC216" s="359">
        <f t="shared" ref="AC216:AC269" si="17">Q216/R216</f>
        <v>1</v>
      </c>
      <c r="AD216" s="329"/>
      <c r="AE216" s="37">
        <f t="shared" ref="AE216:AE269" si="18">R216</f>
        <v>1</v>
      </c>
      <c r="AF216" s="377">
        <f t="shared" ref="AF216:AF269" si="19">(Z216*O216/R216)+(AB216*P216/R216)+(AD216*Q216/R216)</f>
        <v>0</v>
      </c>
    </row>
    <row r="217" spans="1:68" s="393" customFormat="1" ht="95.25" hidden="1" customHeight="1" x14ac:dyDescent="0.2">
      <c r="A217" s="390">
        <v>2</v>
      </c>
      <c r="B217" s="390" t="s">
        <v>52</v>
      </c>
      <c r="C217" s="390" t="s">
        <v>59</v>
      </c>
      <c r="D217" s="390" t="s">
        <v>254</v>
      </c>
      <c r="E217" s="388" t="s">
        <v>63</v>
      </c>
      <c r="F217" s="388" t="s">
        <v>159</v>
      </c>
      <c r="G217" s="388">
        <v>34</v>
      </c>
      <c r="H217" s="394" t="s">
        <v>190</v>
      </c>
      <c r="I217" s="388" t="s">
        <v>408</v>
      </c>
      <c r="J217" s="388" t="s">
        <v>237</v>
      </c>
      <c r="K217" s="388" t="s">
        <v>243</v>
      </c>
      <c r="L217" s="231">
        <v>0</v>
      </c>
      <c r="M217" s="388" t="s">
        <v>239</v>
      </c>
      <c r="N217" s="388" t="s">
        <v>244</v>
      </c>
      <c r="O217" s="392">
        <v>0</v>
      </c>
      <c r="P217" s="256">
        <v>1</v>
      </c>
      <c r="Q217" s="256">
        <v>1</v>
      </c>
      <c r="R217" s="392">
        <v>1</v>
      </c>
      <c r="S217" s="388" t="s">
        <v>54</v>
      </c>
      <c r="T217" s="388" t="s">
        <v>510</v>
      </c>
      <c r="U217" s="388" t="s">
        <v>245</v>
      </c>
      <c r="V217" s="388" t="s">
        <v>1542</v>
      </c>
      <c r="W217" s="388" t="s">
        <v>50</v>
      </c>
      <c r="X217" s="388" t="s">
        <v>242</v>
      </c>
      <c r="Y217" s="392"/>
      <c r="Z217" s="399">
        <f>AVERAGE(Z218:Z237)</f>
        <v>0.05</v>
      </c>
      <c r="AA217" s="58">
        <f t="shared" si="16"/>
        <v>1</v>
      </c>
      <c r="AB217" s="373"/>
      <c r="AC217" s="359">
        <f t="shared" si="17"/>
        <v>1</v>
      </c>
      <c r="AD217" s="373"/>
      <c r="AE217" s="37">
        <f t="shared" si="18"/>
        <v>1</v>
      </c>
      <c r="AF217" s="389">
        <f t="shared" si="19"/>
        <v>0</v>
      </c>
      <c r="BJ217" s="148"/>
      <c r="BK217" s="148"/>
      <c r="BL217" s="148"/>
      <c r="BM217" s="148"/>
      <c r="BN217" s="148"/>
      <c r="BO217" s="148"/>
      <c r="BP217" s="148"/>
    </row>
    <row r="218" spans="1:68" ht="30.75" hidden="1" customHeight="1" x14ac:dyDescent="0.2">
      <c r="A218" s="35"/>
      <c r="B218" s="19"/>
      <c r="C218" s="19"/>
      <c r="D218" s="35"/>
      <c r="E218" s="231"/>
      <c r="F218" s="37"/>
      <c r="G218" s="37"/>
      <c r="H218" s="302"/>
      <c r="I218" s="35"/>
      <c r="J218" s="231"/>
      <c r="K218" s="231"/>
      <c r="L218" s="231"/>
      <c r="M218" s="231"/>
      <c r="N218" s="231"/>
      <c r="O218" s="347">
        <v>0</v>
      </c>
      <c r="P218" s="256"/>
      <c r="Q218" s="256"/>
      <c r="R218" s="256"/>
      <c r="S218" s="231"/>
      <c r="T218" s="231"/>
      <c r="U218" s="231"/>
      <c r="V218" s="278" t="s">
        <v>704</v>
      </c>
      <c r="W218" s="231"/>
      <c r="X218" s="231"/>
      <c r="Y218" s="347"/>
      <c r="Z218" s="379">
        <f>'Antonio Nariño'!$AV$20</f>
        <v>0</v>
      </c>
      <c r="AA218" s="58"/>
      <c r="AB218" s="58"/>
      <c r="AC218" s="359"/>
      <c r="AD218" s="329"/>
      <c r="AE218" s="37"/>
      <c r="AF218" s="379">
        <f>'Antonio Nariño'!$BB$20</f>
        <v>0</v>
      </c>
    </row>
    <row r="219" spans="1:68" ht="30.75" hidden="1" customHeight="1" x14ac:dyDescent="0.2">
      <c r="A219" s="35"/>
      <c r="B219" s="19"/>
      <c r="C219" s="19"/>
      <c r="D219" s="35"/>
      <c r="E219" s="231"/>
      <c r="F219" s="37"/>
      <c r="G219" s="37"/>
      <c r="H219" s="302"/>
      <c r="I219" s="35"/>
      <c r="J219" s="231"/>
      <c r="K219" s="231"/>
      <c r="L219" s="231"/>
      <c r="M219" s="231"/>
      <c r="N219" s="231"/>
      <c r="O219" s="347">
        <v>0</v>
      </c>
      <c r="P219" s="256"/>
      <c r="Q219" s="256"/>
      <c r="R219" s="256"/>
      <c r="S219" s="231"/>
      <c r="T219" s="231"/>
      <c r="U219" s="231"/>
      <c r="V219" s="278" t="s">
        <v>703</v>
      </c>
      <c r="W219" s="231"/>
      <c r="X219" s="231"/>
      <c r="Y219" s="347"/>
      <c r="Z219" s="379">
        <f>'Barrios Unidos'!$AV$20</f>
        <v>0</v>
      </c>
      <c r="AA219" s="58"/>
      <c r="AB219" s="58"/>
      <c r="AC219" s="359"/>
      <c r="AD219" s="329"/>
      <c r="AE219" s="37"/>
      <c r="AF219" s="379">
        <f>'Barrios Unidos'!$BB$20</f>
        <v>0</v>
      </c>
    </row>
    <row r="220" spans="1:68" ht="30.75" hidden="1" customHeight="1" x14ac:dyDescent="0.2">
      <c r="A220" s="35"/>
      <c r="B220" s="19"/>
      <c r="C220" s="19"/>
      <c r="D220" s="35"/>
      <c r="E220" s="231"/>
      <c r="F220" s="37"/>
      <c r="G220" s="37"/>
      <c r="H220" s="302"/>
      <c r="I220" s="35"/>
      <c r="J220" s="231"/>
      <c r="K220" s="231"/>
      <c r="L220" s="231"/>
      <c r="M220" s="231"/>
      <c r="N220" s="231"/>
      <c r="O220" s="347">
        <v>0</v>
      </c>
      <c r="P220" s="256"/>
      <c r="Q220" s="256"/>
      <c r="R220" s="256"/>
      <c r="S220" s="231"/>
      <c r="T220" s="231"/>
      <c r="U220" s="231"/>
      <c r="V220" s="278" t="s">
        <v>702</v>
      </c>
      <c r="W220" s="231"/>
      <c r="X220" s="231"/>
      <c r="Y220" s="347"/>
      <c r="Z220" s="379">
        <f>Bosa!$AV$20</f>
        <v>0</v>
      </c>
      <c r="AA220" s="58"/>
      <c r="AB220" s="58"/>
      <c r="AC220" s="359"/>
      <c r="AD220" s="329"/>
      <c r="AE220" s="37"/>
      <c r="AF220" s="379">
        <f>Bosa!$BB$20</f>
        <v>0</v>
      </c>
    </row>
    <row r="221" spans="1:68" ht="30.75" hidden="1" customHeight="1" x14ac:dyDescent="0.2">
      <c r="A221" s="35"/>
      <c r="B221" s="19"/>
      <c r="C221" s="19"/>
      <c r="D221" s="35"/>
      <c r="E221" s="231"/>
      <c r="F221" s="37"/>
      <c r="G221" s="37"/>
      <c r="H221" s="302"/>
      <c r="I221" s="35"/>
      <c r="J221" s="231"/>
      <c r="K221" s="231"/>
      <c r="L221" s="231"/>
      <c r="M221" s="231"/>
      <c r="N221" s="231"/>
      <c r="O221" s="347">
        <v>0</v>
      </c>
      <c r="P221" s="256"/>
      <c r="Q221" s="256"/>
      <c r="R221" s="256"/>
      <c r="S221" s="231"/>
      <c r="T221" s="231"/>
      <c r="U221" s="231"/>
      <c r="V221" s="278" t="s">
        <v>701</v>
      </c>
      <c r="W221" s="231"/>
      <c r="X221" s="231"/>
      <c r="Y221" s="347"/>
      <c r="Z221" s="379">
        <f>Chapinero!$AV$20</f>
        <v>0</v>
      </c>
      <c r="AA221" s="58"/>
      <c r="AB221" s="58"/>
      <c r="AC221" s="359"/>
      <c r="AD221" s="329"/>
      <c r="AE221" s="37"/>
      <c r="AF221" s="379">
        <f>Chapinero!$BB$20</f>
        <v>0</v>
      </c>
    </row>
    <row r="222" spans="1:68" ht="30.75" hidden="1" customHeight="1" x14ac:dyDescent="0.2">
      <c r="A222" s="35"/>
      <c r="B222" s="19"/>
      <c r="C222" s="19"/>
      <c r="D222" s="35"/>
      <c r="E222" s="231"/>
      <c r="F222" s="37"/>
      <c r="G222" s="37"/>
      <c r="H222" s="302"/>
      <c r="I222" s="35"/>
      <c r="J222" s="231"/>
      <c r="K222" s="231"/>
      <c r="L222" s="231"/>
      <c r="M222" s="231"/>
      <c r="N222" s="231"/>
      <c r="O222" s="347">
        <v>0</v>
      </c>
      <c r="P222" s="256"/>
      <c r="Q222" s="256"/>
      <c r="R222" s="256"/>
      <c r="S222" s="231"/>
      <c r="T222" s="231"/>
      <c r="U222" s="231"/>
      <c r="V222" s="278" t="s">
        <v>700</v>
      </c>
      <c r="W222" s="231"/>
      <c r="X222" s="231"/>
      <c r="Y222" s="347"/>
      <c r="Z222" s="379">
        <f>'Ciudad Bolívar'!$AV$20</f>
        <v>0</v>
      </c>
      <c r="AA222" s="58"/>
      <c r="AB222" s="58"/>
      <c r="AC222" s="359"/>
      <c r="AD222" s="329"/>
      <c r="AE222" s="37"/>
      <c r="AF222" s="379">
        <f>'Ciudad Bolívar'!$BB$20</f>
        <v>0</v>
      </c>
    </row>
    <row r="223" spans="1:68" ht="30.75" hidden="1" customHeight="1" x14ac:dyDescent="0.2">
      <c r="A223" s="35"/>
      <c r="B223" s="19"/>
      <c r="C223" s="19"/>
      <c r="D223" s="35"/>
      <c r="E223" s="231"/>
      <c r="F223" s="37"/>
      <c r="G223" s="37"/>
      <c r="H223" s="302"/>
      <c r="I223" s="35"/>
      <c r="J223" s="231"/>
      <c r="K223" s="231"/>
      <c r="L223" s="231"/>
      <c r="M223" s="231"/>
      <c r="N223" s="231"/>
      <c r="O223" s="347">
        <v>0</v>
      </c>
      <c r="P223" s="256"/>
      <c r="Q223" s="256"/>
      <c r="R223" s="256"/>
      <c r="S223" s="231"/>
      <c r="T223" s="231"/>
      <c r="U223" s="231"/>
      <c r="V223" s="278" t="s">
        <v>699</v>
      </c>
      <c r="W223" s="231"/>
      <c r="X223" s="231"/>
      <c r="Y223" s="347"/>
      <c r="Z223" s="379">
        <f>Engativá!$AV$20</f>
        <v>0</v>
      </c>
      <c r="AA223" s="58"/>
      <c r="AB223" s="58"/>
      <c r="AC223" s="359"/>
      <c r="AD223" s="329"/>
      <c r="AE223" s="37"/>
      <c r="AF223" s="379">
        <f>Engativá!$BB$20</f>
        <v>0</v>
      </c>
    </row>
    <row r="224" spans="1:68" ht="30.75" hidden="1" customHeight="1" x14ac:dyDescent="0.2">
      <c r="A224" s="35"/>
      <c r="B224" s="19"/>
      <c r="C224" s="19"/>
      <c r="D224" s="35"/>
      <c r="E224" s="231"/>
      <c r="F224" s="37"/>
      <c r="G224" s="37"/>
      <c r="H224" s="302"/>
      <c r="I224" s="35"/>
      <c r="J224" s="231"/>
      <c r="K224" s="231"/>
      <c r="L224" s="231"/>
      <c r="M224" s="231"/>
      <c r="N224" s="231"/>
      <c r="O224" s="347">
        <v>0</v>
      </c>
      <c r="P224" s="256"/>
      <c r="Q224" s="256"/>
      <c r="R224" s="256"/>
      <c r="S224" s="231"/>
      <c r="T224" s="231"/>
      <c r="U224" s="231"/>
      <c r="V224" s="278" t="s">
        <v>698</v>
      </c>
      <c r="W224" s="231"/>
      <c r="X224" s="231"/>
      <c r="Y224" s="347"/>
      <c r="Z224" s="379">
        <f>Fontibón!$AV$20</f>
        <v>0</v>
      </c>
      <c r="AA224" s="58"/>
      <c r="AB224" s="58"/>
      <c r="AC224" s="359"/>
      <c r="AD224" s="329"/>
      <c r="AE224" s="37"/>
      <c r="AF224" s="379">
        <f>Fontibón!$BB$20</f>
        <v>0</v>
      </c>
    </row>
    <row r="225" spans="1:32" ht="30.75" hidden="1" customHeight="1" x14ac:dyDescent="0.2">
      <c r="A225" s="35"/>
      <c r="B225" s="19"/>
      <c r="C225" s="19"/>
      <c r="D225" s="35"/>
      <c r="E225" s="231"/>
      <c r="F225" s="37"/>
      <c r="G225" s="37"/>
      <c r="H225" s="302"/>
      <c r="I225" s="35"/>
      <c r="J225" s="231"/>
      <c r="K225" s="231"/>
      <c r="L225" s="231"/>
      <c r="M225" s="231"/>
      <c r="N225" s="231"/>
      <c r="O225" s="347">
        <v>0</v>
      </c>
      <c r="P225" s="256"/>
      <c r="Q225" s="256"/>
      <c r="R225" s="256"/>
      <c r="S225" s="231"/>
      <c r="T225" s="231"/>
      <c r="U225" s="231"/>
      <c r="V225" s="278" t="s">
        <v>697</v>
      </c>
      <c r="W225" s="231"/>
      <c r="X225" s="231"/>
      <c r="Y225" s="347"/>
      <c r="Z225" s="379">
        <f>Kennedy!$AV$20</f>
        <v>0</v>
      </c>
      <c r="AA225" s="58"/>
      <c r="AB225" s="58"/>
      <c r="AC225" s="359"/>
      <c r="AD225" s="329"/>
      <c r="AE225" s="37"/>
      <c r="AF225" s="379">
        <f>Kennedy!$BB$20</f>
        <v>0</v>
      </c>
    </row>
    <row r="226" spans="1:32" ht="30.75" hidden="1" customHeight="1" x14ac:dyDescent="0.2">
      <c r="A226" s="35"/>
      <c r="B226" s="19"/>
      <c r="C226" s="19"/>
      <c r="D226" s="35"/>
      <c r="E226" s="231"/>
      <c r="F226" s="37"/>
      <c r="G226" s="37"/>
      <c r="H226" s="302"/>
      <c r="I226" s="35"/>
      <c r="J226" s="231"/>
      <c r="K226" s="231"/>
      <c r="L226" s="231"/>
      <c r="M226" s="231"/>
      <c r="N226" s="231"/>
      <c r="O226" s="347">
        <v>0</v>
      </c>
      <c r="P226" s="256"/>
      <c r="Q226" s="256"/>
      <c r="R226" s="256"/>
      <c r="S226" s="231"/>
      <c r="T226" s="231"/>
      <c r="U226" s="231"/>
      <c r="V226" s="278" t="s">
        <v>757</v>
      </c>
      <c r="W226" s="231"/>
      <c r="X226" s="231"/>
      <c r="Y226" s="347"/>
      <c r="Z226" s="379">
        <f>'La Candelaria'!$AV$20</f>
        <v>0</v>
      </c>
      <c r="AA226" s="58"/>
      <c r="AB226" s="58"/>
      <c r="AC226" s="359"/>
      <c r="AD226" s="329"/>
      <c r="AE226" s="37"/>
      <c r="AF226" s="379">
        <f>'La Candelaria'!$BB$20</f>
        <v>0</v>
      </c>
    </row>
    <row r="227" spans="1:32" ht="30.75" hidden="1" customHeight="1" x14ac:dyDescent="0.2">
      <c r="A227" s="35"/>
      <c r="B227" s="19"/>
      <c r="C227" s="19"/>
      <c r="D227" s="35"/>
      <c r="E227" s="231"/>
      <c r="F227" s="37"/>
      <c r="G227" s="37"/>
      <c r="H227" s="302"/>
      <c r="I227" s="35"/>
      <c r="J227" s="231"/>
      <c r="K227" s="231"/>
      <c r="L227" s="231"/>
      <c r="M227" s="231"/>
      <c r="N227" s="231"/>
      <c r="O227" s="347">
        <v>0</v>
      </c>
      <c r="P227" s="256"/>
      <c r="Q227" s="256"/>
      <c r="R227" s="256"/>
      <c r="S227" s="231"/>
      <c r="T227" s="231"/>
      <c r="U227" s="231"/>
      <c r="V227" s="278" t="s">
        <v>758</v>
      </c>
      <c r="W227" s="231"/>
      <c r="X227" s="231"/>
      <c r="Y227" s="347"/>
      <c r="Z227" s="379">
        <f>'Los Mártires'!$AV$20</f>
        <v>0</v>
      </c>
      <c r="AA227" s="58"/>
      <c r="AB227" s="58"/>
      <c r="AC227" s="359"/>
      <c r="AD227" s="329"/>
      <c r="AE227" s="37"/>
      <c r="AF227" s="379">
        <f>'Los Mártires'!$BB$20</f>
        <v>0</v>
      </c>
    </row>
    <row r="228" spans="1:32" ht="30.75" hidden="1" customHeight="1" x14ac:dyDescent="0.2">
      <c r="A228" s="35"/>
      <c r="B228" s="19"/>
      <c r="C228" s="19"/>
      <c r="D228" s="35"/>
      <c r="E228" s="231"/>
      <c r="F228" s="37"/>
      <c r="G228" s="37"/>
      <c r="H228" s="302"/>
      <c r="I228" s="35"/>
      <c r="J228" s="231"/>
      <c r="K228" s="231"/>
      <c r="L228" s="231"/>
      <c r="M228" s="231"/>
      <c r="N228" s="231"/>
      <c r="O228" s="347">
        <v>0</v>
      </c>
      <c r="P228" s="256"/>
      <c r="Q228" s="256"/>
      <c r="R228" s="256"/>
      <c r="S228" s="231"/>
      <c r="T228" s="231"/>
      <c r="U228" s="231"/>
      <c r="V228" s="278" t="s">
        <v>696</v>
      </c>
      <c r="W228" s="231"/>
      <c r="X228" s="231"/>
      <c r="Y228" s="347"/>
      <c r="Z228" s="378">
        <f>'Puente Aranda'!$AV$20</f>
        <v>1</v>
      </c>
      <c r="AA228" s="58"/>
      <c r="AB228" s="58"/>
      <c r="AC228" s="359"/>
      <c r="AD228" s="329"/>
      <c r="AE228" s="37"/>
      <c r="AF228" s="378">
        <f>'Puente Aranda'!$BB$20</f>
        <v>0</v>
      </c>
    </row>
    <row r="229" spans="1:32" ht="30.75" hidden="1" customHeight="1" x14ac:dyDescent="0.2">
      <c r="A229" s="35"/>
      <c r="B229" s="19"/>
      <c r="C229" s="19"/>
      <c r="D229" s="35"/>
      <c r="E229" s="231"/>
      <c r="F229" s="37"/>
      <c r="G229" s="37"/>
      <c r="H229" s="302"/>
      <c r="I229" s="35"/>
      <c r="J229" s="231"/>
      <c r="K229" s="231"/>
      <c r="L229" s="231"/>
      <c r="M229" s="231"/>
      <c r="N229" s="231"/>
      <c r="O229" s="347">
        <v>0</v>
      </c>
      <c r="P229" s="256"/>
      <c r="Q229" s="256"/>
      <c r="R229" s="256"/>
      <c r="S229" s="231"/>
      <c r="T229" s="231"/>
      <c r="U229" s="231"/>
      <c r="V229" s="278" t="s">
        <v>770</v>
      </c>
      <c r="W229" s="231"/>
      <c r="X229" s="231"/>
      <c r="Y229" s="347"/>
      <c r="Z229" s="379">
        <f>'Rafael Uribe Uribe'!$AV$20</f>
        <v>0</v>
      </c>
      <c r="AA229" s="58"/>
      <c r="AB229" s="58"/>
      <c r="AC229" s="359"/>
      <c r="AD229" s="329"/>
      <c r="AE229" s="37"/>
      <c r="AF229" s="379">
        <f>'Rafael Uribe Uribe'!$BB$20</f>
        <v>0</v>
      </c>
    </row>
    <row r="230" spans="1:32" ht="30.75" hidden="1" customHeight="1" x14ac:dyDescent="0.2">
      <c r="A230" s="35"/>
      <c r="B230" s="19"/>
      <c r="C230" s="19"/>
      <c r="D230" s="35"/>
      <c r="E230" s="231"/>
      <c r="F230" s="37"/>
      <c r="G230" s="37"/>
      <c r="H230" s="302"/>
      <c r="I230" s="35"/>
      <c r="J230" s="231"/>
      <c r="K230" s="231"/>
      <c r="L230" s="231"/>
      <c r="M230" s="231"/>
      <c r="N230" s="231"/>
      <c r="O230" s="347">
        <v>0</v>
      </c>
      <c r="P230" s="256"/>
      <c r="Q230" s="256"/>
      <c r="R230" s="256"/>
      <c r="S230" s="231"/>
      <c r="T230" s="231"/>
      <c r="U230" s="231"/>
      <c r="V230" s="278" t="s">
        <v>694</v>
      </c>
      <c r="W230" s="231"/>
      <c r="X230" s="231"/>
      <c r="Y230" s="347"/>
      <c r="Z230" s="379">
        <f>'San Cristóbal'!$AV$20</f>
        <v>0</v>
      </c>
      <c r="AA230" s="58"/>
      <c r="AB230" s="58"/>
      <c r="AC230" s="359"/>
      <c r="AD230" s="329"/>
      <c r="AE230" s="37"/>
      <c r="AF230" s="379">
        <f>'San Cristóbal'!$BB$20</f>
        <v>0</v>
      </c>
    </row>
    <row r="231" spans="1:32" ht="30.75" hidden="1" customHeight="1" x14ac:dyDescent="0.2">
      <c r="A231" s="35"/>
      <c r="B231" s="19"/>
      <c r="C231" s="19"/>
      <c r="D231" s="35"/>
      <c r="E231" s="231"/>
      <c r="F231" s="37"/>
      <c r="G231" s="37"/>
      <c r="H231" s="302"/>
      <c r="I231" s="35"/>
      <c r="J231" s="231"/>
      <c r="K231" s="231"/>
      <c r="L231" s="231"/>
      <c r="M231" s="231"/>
      <c r="N231" s="231"/>
      <c r="O231" s="347">
        <v>0</v>
      </c>
      <c r="P231" s="256"/>
      <c r="Q231" s="256"/>
      <c r="R231" s="256"/>
      <c r="S231" s="231"/>
      <c r="T231" s="231"/>
      <c r="U231" s="231"/>
      <c r="V231" s="278" t="s">
        <v>1537</v>
      </c>
      <c r="W231" s="231"/>
      <c r="X231" s="231"/>
      <c r="Y231" s="347"/>
      <c r="Z231" s="379">
        <f>Santafe!$AV$20</f>
        <v>0</v>
      </c>
      <c r="AA231" s="58"/>
      <c r="AB231" s="58"/>
      <c r="AC231" s="359"/>
      <c r="AD231" s="329"/>
      <c r="AE231" s="37"/>
      <c r="AF231" s="379">
        <f>Santafe!$BB$20</f>
        <v>0</v>
      </c>
    </row>
    <row r="232" spans="1:32" ht="30.75" hidden="1" customHeight="1" x14ac:dyDescent="0.2">
      <c r="A232" s="35"/>
      <c r="B232" s="19"/>
      <c r="C232" s="19"/>
      <c r="D232" s="35"/>
      <c r="E232" s="231"/>
      <c r="F232" s="37"/>
      <c r="G232" s="37"/>
      <c r="H232" s="302"/>
      <c r="I232" s="35"/>
      <c r="J232" s="231"/>
      <c r="K232" s="231"/>
      <c r="L232" s="231"/>
      <c r="M232" s="231"/>
      <c r="N232" s="231"/>
      <c r="O232" s="347">
        <v>0</v>
      </c>
      <c r="P232" s="256"/>
      <c r="Q232" s="256"/>
      <c r="R232" s="256"/>
      <c r="S232" s="231"/>
      <c r="T232" s="231"/>
      <c r="U232" s="231"/>
      <c r="V232" s="278" t="s">
        <v>692</v>
      </c>
      <c r="W232" s="231"/>
      <c r="X232" s="231"/>
      <c r="Y232" s="347"/>
      <c r="Z232" s="379">
        <f>Suba!$AV$20</f>
        <v>0</v>
      </c>
      <c r="AA232" s="58"/>
      <c r="AB232" s="58"/>
      <c r="AC232" s="359"/>
      <c r="AD232" s="329"/>
      <c r="AE232" s="37"/>
      <c r="AF232" s="379">
        <f>Suba!$BB$20</f>
        <v>0</v>
      </c>
    </row>
    <row r="233" spans="1:32" ht="30.75" hidden="1" customHeight="1" x14ac:dyDescent="0.2">
      <c r="A233" s="35"/>
      <c r="B233" s="19"/>
      <c r="C233" s="19"/>
      <c r="D233" s="35"/>
      <c r="E233" s="231"/>
      <c r="F233" s="37"/>
      <c r="G233" s="37"/>
      <c r="H233" s="302"/>
      <c r="I233" s="35"/>
      <c r="J233" s="231"/>
      <c r="K233" s="231"/>
      <c r="L233" s="231"/>
      <c r="M233" s="231"/>
      <c r="N233" s="231"/>
      <c r="O233" s="347">
        <v>0</v>
      </c>
      <c r="P233" s="256"/>
      <c r="Q233" s="256"/>
      <c r="R233" s="256"/>
      <c r="S233" s="231"/>
      <c r="T233" s="231"/>
      <c r="U233" s="231"/>
      <c r="V233" s="278" t="s">
        <v>691</v>
      </c>
      <c r="W233" s="231"/>
      <c r="X233" s="231"/>
      <c r="Y233" s="347"/>
      <c r="Z233" s="379">
        <f>Sumapaz!$AV$20</f>
        <v>0</v>
      </c>
      <c r="AA233" s="58"/>
      <c r="AB233" s="58"/>
      <c r="AC233" s="359"/>
      <c r="AD233" s="329"/>
      <c r="AE233" s="37"/>
      <c r="AF233" s="379">
        <f>Sumapaz!$BB$20</f>
        <v>0</v>
      </c>
    </row>
    <row r="234" spans="1:32" ht="30.75" hidden="1" customHeight="1" x14ac:dyDescent="0.2">
      <c r="A234" s="35"/>
      <c r="B234" s="19"/>
      <c r="C234" s="19"/>
      <c r="D234" s="35"/>
      <c r="E234" s="231"/>
      <c r="F234" s="37"/>
      <c r="G234" s="37"/>
      <c r="H234" s="302"/>
      <c r="I234" s="35"/>
      <c r="J234" s="231"/>
      <c r="K234" s="231"/>
      <c r="L234" s="231"/>
      <c r="M234" s="231"/>
      <c r="N234" s="231"/>
      <c r="O234" s="347">
        <v>0</v>
      </c>
      <c r="P234" s="256"/>
      <c r="Q234" s="256"/>
      <c r="R234" s="256"/>
      <c r="S234" s="231"/>
      <c r="T234" s="231"/>
      <c r="U234" s="231"/>
      <c r="V234" s="278" t="s">
        <v>690</v>
      </c>
      <c r="W234" s="231"/>
      <c r="X234" s="231"/>
      <c r="Y234" s="347"/>
      <c r="Z234" s="379">
        <f>Teusaquillo!$AV$20</f>
        <v>0</v>
      </c>
      <c r="AA234" s="58"/>
      <c r="AB234" s="58"/>
      <c r="AC234" s="359"/>
      <c r="AD234" s="329"/>
      <c r="AE234" s="37"/>
      <c r="AF234" s="379">
        <f>Teusaquillo!$BB$20</f>
        <v>0</v>
      </c>
    </row>
    <row r="235" spans="1:32" ht="30.75" hidden="1" customHeight="1" x14ac:dyDescent="0.2">
      <c r="A235" s="35"/>
      <c r="B235" s="19"/>
      <c r="C235" s="19"/>
      <c r="D235" s="35"/>
      <c r="E235" s="231"/>
      <c r="F235" s="37"/>
      <c r="G235" s="37"/>
      <c r="H235" s="302"/>
      <c r="I235" s="35"/>
      <c r="J235" s="231"/>
      <c r="K235" s="231"/>
      <c r="L235" s="231"/>
      <c r="M235" s="231"/>
      <c r="N235" s="231"/>
      <c r="O235" s="347">
        <v>0</v>
      </c>
      <c r="P235" s="256"/>
      <c r="Q235" s="256"/>
      <c r="R235" s="256"/>
      <c r="S235" s="231"/>
      <c r="T235" s="231"/>
      <c r="U235" s="231"/>
      <c r="V235" s="278" t="s">
        <v>689</v>
      </c>
      <c r="W235" s="231"/>
      <c r="X235" s="231"/>
      <c r="Y235" s="347"/>
      <c r="Z235" s="379">
        <f>Tunjuelito!$AV$20</f>
        <v>0</v>
      </c>
      <c r="AA235" s="58"/>
      <c r="AB235" s="58"/>
      <c r="AC235" s="359"/>
      <c r="AD235" s="329"/>
      <c r="AE235" s="37"/>
      <c r="AF235" s="379">
        <f>Tunjuelito!$BB$20</f>
        <v>0</v>
      </c>
    </row>
    <row r="236" spans="1:32" ht="30.75" hidden="1" customHeight="1" x14ac:dyDescent="0.2">
      <c r="A236" s="35"/>
      <c r="B236" s="19"/>
      <c r="C236" s="19"/>
      <c r="D236" s="35"/>
      <c r="E236" s="231"/>
      <c r="F236" s="37"/>
      <c r="G236" s="37"/>
      <c r="H236" s="302"/>
      <c r="I236" s="35"/>
      <c r="J236" s="231"/>
      <c r="K236" s="231"/>
      <c r="L236" s="231"/>
      <c r="M236" s="231"/>
      <c r="N236" s="231"/>
      <c r="O236" s="347">
        <v>0</v>
      </c>
      <c r="P236" s="256"/>
      <c r="Q236" s="256"/>
      <c r="R236" s="256"/>
      <c r="S236" s="231"/>
      <c r="T236" s="231"/>
      <c r="U236" s="231"/>
      <c r="V236" s="278" t="s">
        <v>688</v>
      </c>
      <c r="W236" s="231"/>
      <c r="X236" s="231"/>
      <c r="Y236" s="347"/>
      <c r="Z236" s="379">
        <f>Usaquén!$AV$20</f>
        <v>0</v>
      </c>
      <c r="AA236" s="58"/>
      <c r="AB236" s="58"/>
      <c r="AC236" s="359"/>
      <c r="AD236" s="329"/>
      <c r="AE236" s="37"/>
      <c r="AF236" s="379">
        <f>Usaquén!$BB$20</f>
        <v>0</v>
      </c>
    </row>
    <row r="237" spans="1:32" ht="30.75" hidden="1" customHeight="1" x14ac:dyDescent="0.2">
      <c r="A237" s="35"/>
      <c r="B237" s="19"/>
      <c r="C237" s="19"/>
      <c r="D237" s="35"/>
      <c r="E237" s="231"/>
      <c r="F237" s="37"/>
      <c r="G237" s="37"/>
      <c r="H237" s="302"/>
      <c r="I237" s="35"/>
      <c r="J237" s="231"/>
      <c r="K237" s="231"/>
      <c r="L237" s="231"/>
      <c r="M237" s="231"/>
      <c r="N237" s="231"/>
      <c r="O237" s="347">
        <v>0</v>
      </c>
      <c r="P237" s="256"/>
      <c r="Q237" s="256"/>
      <c r="R237" s="256"/>
      <c r="S237" s="231"/>
      <c r="T237" s="231"/>
      <c r="U237" s="231"/>
      <c r="V237" s="278" t="s">
        <v>687</v>
      </c>
      <c r="W237" s="231"/>
      <c r="X237" s="231"/>
      <c r="Y237" s="347"/>
      <c r="Z237" s="379">
        <f>Usme!$AV$20</f>
        <v>0</v>
      </c>
      <c r="AA237" s="58"/>
      <c r="AB237" s="58"/>
      <c r="AC237" s="359"/>
      <c r="AD237" s="329"/>
      <c r="AE237" s="37"/>
      <c r="AF237" s="379">
        <f>Usme!$BB$20</f>
        <v>0</v>
      </c>
    </row>
    <row r="238" spans="1:32" ht="95.25" hidden="1" customHeight="1" x14ac:dyDescent="0.2">
      <c r="A238" s="35">
        <v>5</v>
      </c>
      <c r="B238" s="35" t="s">
        <v>61</v>
      </c>
      <c r="C238" s="19" t="s">
        <v>60</v>
      </c>
      <c r="D238" s="35" t="s">
        <v>303</v>
      </c>
      <c r="E238" s="231" t="s">
        <v>63</v>
      </c>
      <c r="F238" s="231" t="s">
        <v>199</v>
      </c>
      <c r="G238" s="231">
        <v>41</v>
      </c>
      <c r="H238" s="300" t="s">
        <v>302</v>
      </c>
      <c r="I238" s="37" t="s">
        <v>1540</v>
      </c>
      <c r="J238" s="47" t="s">
        <v>481</v>
      </c>
      <c r="K238" s="47" t="s">
        <v>482</v>
      </c>
      <c r="L238" s="47">
        <v>0</v>
      </c>
      <c r="M238" s="404" t="s">
        <v>55</v>
      </c>
      <c r="N238" s="231" t="s">
        <v>331</v>
      </c>
      <c r="O238" s="257">
        <v>1</v>
      </c>
      <c r="P238" s="257">
        <v>1</v>
      </c>
      <c r="Q238" s="257">
        <v>1</v>
      </c>
      <c r="R238" s="257">
        <v>3</v>
      </c>
      <c r="S238" s="231" t="s">
        <v>54</v>
      </c>
      <c r="T238" s="231" t="s">
        <v>158</v>
      </c>
      <c r="U238" s="231" t="s">
        <v>592</v>
      </c>
      <c r="V238" s="231" t="s">
        <v>304</v>
      </c>
      <c r="W238" s="231" t="s">
        <v>50</v>
      </c>
      <c r="X238" s="231" t="s">
        <v>593</v>
      </c>
      <c r="Y238" s="347">
        <f t="shared" si="15"/>
        <v>0.33333333333333331</v>
      </c>
      <c r="Z238" s="347">
        <f>VLOOKUP(I238,'Nivel central'!$I$11:$Z$35,18,0)</f>
        <v>0</v>
      </c>
      <c r="AA238" s="58">
        <f t="shared" si="16"/>
        <v>0.33333333333333331</v>
      </c>
      <c r="AB238" s="58"/>
      <c r="AC238" s="359">
        <f t="shared" si="17"/>
        <v>0.33333333333333331</v>
      </c>
      <c r="AD238" s="329"/>
      <c r="AE238" s="37">
        <f t="shared" si="18"/>
        <v>3</v>
      </c>
      <c r="AF238" s="377">
        <f t="shared" si="19"/>
        <v>0</v>
      </c>
    </row>
    <row r="239" spans="1:32" ht="95.25" hidden="1" customHeight="1" x14ac:dyDescent="0.2">
      <c r="A239" s="35">
        <v>5</v>
      </c>
      <c r="B239" s="35" t="s">
        <v>61</v>
      </c>
      <c r="C239" s="19" t="s">
        <v>59</v>
      </c>
      <c r="D239" s="19"/>
      <c r="E239" s="39" t="s">
        <v>63</v>
      </c>
      <c r="F239" s="39" t="s">
        <v>199</v>
      </c>
      <c r="G239" s="39">
        <v>42</v>
      </c>
      <c r="H239" s="315" t="s">
        <v>447</v>
      </c>
      <c r="I239" s="54" t="s">
        <v>549</v>
      </c>
      <c r="J239" s="231" t="s">
        <v>448</v>
      </c>
      <c r="K239" s="231" t="s">
        <v>550</v>
      </c>
      <c r="L239" s="41">
        <v>0</v>
      </c>
      <c r="M239" s="73" t="s">
        <v>55</v>
      </c>
      <c r="N239" s="231" t="s">
        <v>188</v>
      </c>
      <c r="O239" s="348"/>
      <c r="P239" s="348">
        <v>1</v>
      </c>
      <c r="Q239" s="348"/>
      <c r="R239" s="254">
        <v>1</v>
      </c>
      <c r="S239" s="39" t="s">
        <v>54</v>
      </c>
      <c r="T239" s="39" t="s">
        <v>551</v>
      </c>
      <c r="U239" s="39" t="s">
        <v>478</v>
      </c>
      <c r="V239" s="39" t="s">
        <v>134</v>
      </c>
      <c r="W239" s="54" t="s">
        <v>303</v>
      </c>
      <c r="X239" s="39" t="s">
        <v>552</v>
      </c>
      <c r="Y239" s="58"/>
      <c r="Z239" s="58"/>
      <c r="AA239" s="58">
        <f t="shared" si="16"/>
        <v>1</v>
      </c>
      <c r="AB239" s="58"/>
      <c r="AC239" s="359"/>
      <c r="AD239" s="329"/>
      <c r="AE239" s="37">
        <f t="shared" si="18"/>
        <v>1</v>
      </c>
      <c r="AF239" s="367">
        <f t="shared" si="19"/>
        <v>0</v>
      </c>
    </row>
    <row r="240" spans="1:32" ht="95.25" hidden="1" customHeight="1" x14ac:dyDescent="0.2">
      <c r="A240" s="35">
        <v>5</v>
      </c>
      <c r="B240" s="35" t="s">
        <v>61</v>
      </c>
      <c r="C240" s="19" t="s">
        <v>43</v>
      </c>
      <c r="D240" s="35" t="s">
        <v>303</v>
      </c>
      <c r="E240" s="231" t="s">
        <v>63</v>
      </c>
      <c r="F240" s="231" t="s">
        <v>199</v>
      </c>
      <c r="G240" s="231">
        <v>43</v>
      </c>
      <c r="H240" s="300" t="s">
        <v>200</v>
      </c>
      <c r="I240" s="54" t="s">
        <v>594</v>
      </c>
      <c r="J240" s="307" t="s">
        <v>546</v>
      </c>
      <c r="K240" s="62" t="s">
        <v>595</v>
      </c>
      <c r="L240" s="308" t="s">
        <v>424</v>
      </c>
      <c r="M240" s="308" t="s">
        <v>51</v>
      </c>
      <c r="N240" s="309" t="s">
        <v>271</v>
      </c>
      <c r="O240" s="310">
        <v>1</v>
      </c>
      <c r="P240" s="310">
        <v>1</v>
      </c>
      <c r="Q240" s="310">
        <v>1</v>
      </c>
      <c r="R240" s="310">
        <v>1</v>
      </c>
      <c r="S240" s="308" t="s">
        <v>58</v>
      </c>
      <c r="T240" s="307" t="s">
        <v>425</v>
      </c>
      <c r="U240" s="307" t="s">
        <v>426</v>
      </c>
      <c r="V240" s="307" t="s">
        <v>426</v>
      </c>
      <c r="W240" s="307" t="s">
        <v>483</v>
      </c>
      <c r="X240" s="307" t="s">
        <v>427</v>
      </c>
      <c r="Y240" s="347">
        <f t="shared" si="15"/>
        <v>1</v>
      </c>
      <c r="Z240" s="347">
        <f>VLOOKUP(I240,'Nivel central'!$I$11:$Z$35,18,0)</f>
        <v>0</v>
      </c>
      <c r="AA240" s="58">
        <f t="shared" si="16"/>
        <v>1</v>
      </c>
      <c r="AB240" s="58"/>
      <c r="AC240" s="359">
        <f t="shared" si="17"/>
        <v>1</v>
      </c>
      <c r="AD240" s="329"/>
      <c r="AE240" s="37">
        <f t="shared" si="18"/>
        <v>1</v>
      </c>
      <c r="AF240" s="377">
        <f t="shared" si="19"/>
        <v>0</v>
      </c>
    </row>
    <row r="241" spans="1:68" ht="95.25" hidden="1" customHeight="1" x14ac:dyDescent="0.2">
      <c r="A241" s="35">
        <v>5</v>
      </c>
      <c r="B241" s="35" t="s">
        <v>61</v>
      </c>
      <c r="C241" s="19" t="s">
        <v>60</v>
      </c>
      <c r="D241" s="19" t="s">
        <v>273</v>
      </c>
      <c r="E241" s="54" t="s">
        <v>63</v>
      </c>
      <c r="F241" s="54" t="s">
        <v>199</v>
      </c>
      <c r="G241" s="54">
        <v>44</v>
      </c>
      <c r="H241" s="303" t="s">
        <v>201</v>
      </c>
      <c r="I241" s="73" t="s">
        <v>263</v>
      </c>
      <c r="J241" s="39" t="s">
        <v>264</v>
      </c>
      <c r="K241" s="39" t="s">
        <v>265</v>
      </c>
      <c r="L241" s="39">
        <v>1</v>
      </c>
      <c r="M241" s="39" t="s">
        <v>55</v>
      </c>
      <c r="N241" s="39" t="s">
        <v>266</v>
      </c>
      <c r="O241" s="348"/>
      <c r="P241" s="348"/>
      <c r="Q241" s="348">
        <v>1</v>
      </c>
      <c r="R241" s="348">
        <v>1</v>
      </c>
      <c r="S241" s="40" t="s">
        <v>54</v>
      </c>
      <c r="T241" s="39" t="s">
        <v>264</v>
      </c>
      <c r="U241" s="40" t="s">
        <v>267</v>
      </c>
      <c r="V241" s="40" t="s">
        <v>268</v>
      </c>
      <c r="W241" s="40" t="s">
        <v>268</v>
      </c>
      <c r="X241" s="40" t="s">
        <v>269</v>
      </c>
      <c r="Y241" s="58"/>
      <c r="Z241" s="58"/>
      <c r="AA241" s="58"/>
      <c r="AB241" s="58"/>
      <c r="AC241" s="359">
        <f t="shared" si="17"/>
        <v>1</v>
      </c>
      <c r="AD241" s="329"/>
      <c r="AE241" s="37">
        <f t="shared" si="18"/>
        <v>1</v>
      </c>
      <c r="AF241" s="367">
        <f t="shared" si="19"/>
        <v>0</v>
      </c>
    </row>
    <row r="242" spans="1:68" ht="95.25" hidden="1" customHeight="1" x14ac:dyDescent="0.2">
      <c r="A242" s="35">
        <v>5</v>
      </c>
      <c r="B242" s="35" t="s">
        <v>61</v>
      </c>
      <c r="C242" s="19" t="s">
        <v>59</v>
      </c>
      <c r="D242" s="35" t="s">
        <v>303</v>
      </c>
      <c r="E242" s="231" t="s">
        <v>63</v>
      </c>
      <c r="F242" s="231" t="s">
        <v>199</v>
      </c>
      <c r="G242" s="231">
        <v>45</v>
      </c>
      <c r="H242" s="300" t="s">
        <v>431</v>
      </c>
      <c r="I242" s="54" t="s">
        <v>547</v>
      </c>
      <c r="J242" s="39" t="s">
        <v>428</v>
      </c>
      <c r="K242" s="39" t="s">
        <v>548</v>
      </c>
      <c r="L242" s="311" t="s">
        <v>424</v>
      </c>
      <c r="M242" s="404" t="s">
        <v>75</v>
      </c>
      <c r="N242" s="231" t="s">
        <v>479</v>
      </c>
      <c r="O242" s="312">
        <v>0.8</v>
      </c>
      <c r="P242" s="312">
        <v>0.8</v>
      </c>
      <c r="Q242" s="312">
        <v>0.8</v>
      </c>
      <c r="R242" s="312">
        <v>0.8</v>
      </c>
      <c r="S242" s="311" t="s">
        <v>58</v>
      </c>
      <c r="T242" s="254" t="s">
        <v>429</v>
      </c>
      <c r="U242" s="254" t="s">
        <v>233</v>
      </c>
      <c r="V242" s="254" t="s">
        <v>426</v>
      </c>
      <c r="W242" s="254" t="s">
        <v>291</v>
      </c>
      <c r="X242" s="254" t="s">
        <v>430</v>
      </c>
      <c r="Y242" s="347">
        <f t="shared" si="15"/>
        <v>1</v>
      </c>
      <c r="Z242" s="347">
        <f>VLOOKUP(I242,'Nivel central'!$I$11:$Z$35,18,0)</f>
        <v>0</v>
      </c>
      <c r="AA242" s="58">
        <f t="shared" si="16"/>
        <v>1</v>
      </c>
      <c r="AB242" s="58"/>
      <c r="AC242" s="359">
        <f t="shared" si="17"/>
        <v>1</v>
      </c>
      <c r="AD242" s="329"/>
      <c r="AE242" s="37">
        <f t="shared" si="18"/>
        <v>0.8</v>
      </c>
      <c r="AF242" s="377">
        <f t="shared" si="19"/>
        <v>0</v>
      </c>
    </row>
    <row r="243" spans="1:68" ht="95.25" hidden="1" customHeight="1" x14ac:dyDescent="0.2">
      <c r="A243" s="35">
        <v>5</v>
      </c>
      <c r="B243" s="35" t="s">
        <v>61</v>
      </c>
      <c r="C243" s="19" t="s">
        <v>59</v>
      </c>
      <c r="D243" s="35" t="s">
        <v>261</v>
      </c>
      <c r="E243" s="62" t="s">
        <v>63</v>
      </c>
      <c r="F243" s="62" t="s">
        <v>202</v>
      </c>
      <c r="G243" s="62">
        <v>51</v>
      </c>
      <c r="H243" s="313" t="s">
        <v>203</v>
      </c>
      <c r="I243" s="39" t="s">
        <v>358</v>
      </c>
      <c r="J243" s="39" t="s">
        <v>359</v>
      </c>
      <c r="K243" s="39" t="s">
        <v>354</v>
      </c>
      <c r="L243" s="39">
        <v>0</v>
      </c>
      <c r="M243" s="39" t="s">
        <v>55</v>
      </c>
      <c r="N243" s="39" t="s">
        <v>475</v>
      </c>
      <c r="O243" s="314">
        <v>1</v>
      </c>
      <c r="P243" s="314"/>
      <c r="Q243" s="314"/>
      <c r="R243" s="314">
        <v>1</v>
      </c>
      <c r="S243" s="39" t="s">
        <v>54</v>
      </c>
      <c r="T243" s="39" t="s">
        <v>355</v>
      </c>
      <c r="U243" s="39" t="s">
        <v>357</v>
      </c>
      <c r="V243" s="39" t="s">
        <v>134</v>
      </c>
      <c r="W243" s="39" t="s">
        <v>476</v>
      </c>
      <c r="X243" s="39" t="s">
        <v>356</v>
      </c>
      <c r="Y243" s="347">
        <f t="shared" si="15"/>
        <v>1</v>
      </c>
      <c r="Z243" s="347">
        <f>VLOOKUP(I243,'Nivel central'!$I$11:$Z$35,18,0)</f>
        <v>1</v>
      </c>
      <c r="AA243" s="58"/>
      <c r="AB243" s="58"/>
      <c r="AC243" s="359"/>
      <c r="AD243" s="329"/>
      <c r="AE243" s="37">
        <f t="shared" si="18"/>
        <v>1</v>
      </c>
      <c r="AF243" s="377">
        <f t="shared" si="19"/>
        <v>1</v>
      </c>
    </row>
    <row r="244" spans="1:68" ht="95.25" hidden="1" customHeight="1" x14ac:dyDescent="0.2">
      <c r="A244" s="35">
        <v>5</v>
      </c>
      <c r="B244" s="35" t="s">
        <v>61</v>
      </c>
      <c r="C244" s="19" t="s">
        <v>59</v>
      </c>
      <c r="D244" s="35" t="s">
        <v>466</v>
      </c>
      <c r="E244" s="54" t="s">
        <v>63</v>
      </c>
      <c r="F244" s="62" t="s">
        <v>202</v>
      </c>
      <c r="G244" s="62">
        <v>51</v>
      </c>
      <c r="H244" s="313" t="s">
        <v>203</v>
      </c>
      <c r="I244" s="39" t="s">
        <v>477</v>
      </c>
      <c r="J244" s="39" t="s">
        <v>274</v>
      </c>
      <c r="K244" s="40" t="s">
        <v>275</v>
      </c>
      <c r="L244" s="40">
        <v>1</v>
      </c>
      <c r="M244" s="39" t="s">
        <v>55</v>
      </c>
      <c r="N244" s="39" t="s">
        <v>276</v>
      </c>
      <c r="O244" s="254">
        <v>1</v>
      </c>
      <c r="P244" s="254"/>
      <c r="Q244" s="254"/>
      <c r="R244" s="254">
        <v>1</v>
      </c>
      <c r="S244" s="39" t="s">
        <v>54</v>
      </c>
      <c r="T244" s="40" t="s">
        <v>361</v>
      </c>
      <c r="U244" s="40" t="s">
        <v>360</v>
      </c>
      <c r="V244" s="39" t="s">
        <v>134</v>
      </c>
      <c r="W244" s="39" t="s">
        <v>50</v>
      </c>
      <c r="X244" s="39" t="s">
        <v>278</v>
      </c>
      <c r="Y244" s="347">
        <f t="shared" si="15"/>
        <v>1</v>
      </c>
      <c r="Z244" s="347">
        <f>VLOOKUP(I244,'Nivel central'!$I$11:$Z$35,18,0)</f>
        <v>1</v>
      </c>
      <c r="AA244" s="58"/>
      <c r="AB244" s="58"/>
      <c r="AC244" s="359"/>
      <c r="AD244" s="329"/>
      <c r="AE244" s="37">
        <f t="shared" si="18"/>
        <v>1</v>
      </c>
      <c r="AF244" s="377">
        <f t="shared" si="19"/>
        <v>1</v>
      </c>
    </row>
    <row r="245" spans="1:68" s="393" customFormat="1" ht="95.25" hidden="1" customHeight="1" x14ac:dyDescent="0.2">
      <c r="A245" s="390">
        <v>5</v>
      </c>
      <c r="B245" s="390" t="s">
        <v>61</v>
      </c>
      <c r="C245" s="390" t="s">
        <v>60</v>
      </c>
      <c r="D245" s="390" t="s">
        <v>299</v>
      </c>
      <c r="E245" s="400" t="s">
        <v>63</v>
      </c>
      <c r="F245" s="400" t="s">
        <v>202</v>
      </c>
      <c r="G245" s="400">
        <v>51</v>
      </c>
      <c r="H245" s="401" t="s">
        <v>203</v>
      </c>
      <c r="I245" s="400" t="s">
        <v>292</v>
      </c>
      <c r="J245" s="400" t="s">
        <v>293</v>
      </c>
      <c r="K245" s="400" t="s">
        <v>294</v>
      </c>
      <c r="L245" s="40" t="s">
        <v>50</v>
      </c>
      <c r="M245" s="400" t="s">
        <v>75</v>
      </c>
      <c r="N245" s="400" t="s">
        <v>295</v>
      </c>
      <c r="O245" s="402">
        <v>1</v>
      </c>
      <c r="P245" s="252">
        <v>1</v>
      </c>
      <c r="Q245" s="252">
        <v>1</v>
      </c>
      <c r="R245" s="402">
        <v>1</v>
      </c>
      <c r="S245" s="400" t="s">
        <v>54</v>
      </c>
      <c r="T245" s="400" t="s">
        <v>296</v>
      </c>
      <c r="U245" s="400" t="s">
        <v>362</v>
      </c>
      <c r="V245" s="400" t="s">
        <v>297</v>
      </c>
      <c r="W245" s="400" t="s">
        <v>50</v>
      </c>
      <c r="X245" s="400" t="s">
        <v>298</v>
      </c>
      <c r="Y245" s="392">
        <f t="shared" si="15"/>
        <v>1</v>
      </c>
      <c r="Z245" s="399">
        <f>AVERAGE(Z246:Z265)</f>
        <v>0.23302574999999998</v>
      </c>
      <c r="AA245" s="373">
        <f t="shared" si="16"/>
        <v>1</v>
      </c>
      <c r="AB245" s="373"/>
      <c r="AC245" s="359">
        <f t="shared" si="17"/>
        <v>1</v>
      </c>
      <c r="AD245" s="373"/>
      <c r="AE245" s="37">
        <f t="shared" si="18"/>
        <v>1</v>
      </c>
      <c r="AF245" s="389">
        <f t="shared" si="19"/>
        <v>0.23302574999999998</v>
      </c>
      <c r="BJ245" s="148"/>
      <c r="BK245" s="148"/>
      <c r="BL245" s="148"/>
      <c r="BM245" s="148"/>
      <c r="BN245" s="148"/>
      <c r="BO245" s="148"/>
      <c r="BP245" s="148"/>
    </row>
    <row r="246" spans="1:68" ht="30.75" hidden="1" customHeight="1" x14ac:dyDescent="0.2">
      <c r="A246" s="35"/>
      <c r="B246" s="19"/>
      <c r="C246" s="19"/>
      <c r="D246" s="35"/>
      <c r="E246" s="231"/>
      <c r="F246" s="37"/>
      <c r="G246" s="37"/>
      <c r="H246" s="302"/>
      <c r="I246" s="35"/>
      <c r="J246" s="231"/>
      <c r="K246" s="231"/>
      <c r="L246" s="231"/>
      <c r="M246" s="231"/>
      <c r="N246" s="231"/>
      <c r="O246" s="252">
        <v>1</v>
      </c>
      <c r="P246" s="256"/>
      <c r="Q246" s="256"/>
      <c r="R246" s="256"/>
      <c r="S246" s="231"/>
      <c r="T246" s="231"/>
      <c r="U246" s="231"/>
      <c r="V246" s="278" t="s">
        <v>704</v>
      </c>
      <c r="W246" s="231"/>
      <c r="X246" s="231"/>
      <c r="Y246" s="347">
        <v>1</v>
      </c>
      <c r="Z246" s="379">
        <f>'Antonio Nariño'!$AV$21</f>
        <v>0.24440000000000001</v>
      </c>
      <c r="AA246" s="58">
        <v>1</v>
      </c>
      <c r="AB246" s="372"/>
      <c r="AC246" s="58">
        <v>1</v>
      </c>
      <c r="AD246" s="329"/>
      <c r="AE246" s="37">
        <v>1</v>
      </c>
      <c r="AF246" s="379">
        <f>'Antonio Nariño'!$BB$21</f>
        <v>0.24440000000000001</v>
      </c>
    </row>
    <row r="247" spans="1:68" ht="30.75" hidden="1" customHeight="1" x14ac:dyDescent="0.2">
      <c r="A247" s="35"/>
      <c r="B247" s="19"/>
      <c r="C247" s="19"/>
      <c r="D247" s="35"/>
      <c r="E247" s="231"/>
      <c r="F247" s="37"/>
      <c r="G247" s="37"/>
      <c r="H247" s="302"/>
      <c r="I247" s="35"/>
      <c r="J247" s="231"/>
      <c r="K247" s="231"/>
      <c r="L247" s="231"/>
      <c r="M247" s="231"/>
      <c r="N247" s="231"/>
      <c r="O247" s="252">
        <v>1</v>
      </c>
      <c r="P247" s="256"/>
      <c r="Q247" s="256"/>
      <c r="R247" s="256"/>
      <c r="S247" s="231"/>
      <c r="T247" s="231"/>
      <c r="U247" s="231"/>
      <c r="V247" s="278" t="s">
        <v>703</v>
      </c>
      <c r="W247" s="231"/>
      <c r="X247" s="231"/>
      <c r="Y247" s="347">
        <v>1</v>
      </c>
      <c r="Z247" s="379">
        <f>'Barrios Unidos'!$AV$21</f>
        <v>0.2611</v>
      </c>
      <c r="AA247" s="58">
        <v>1</v>
      </c>
      <c r="AB247" s="372"/>
      <c r="AC247" s="58">
        <v>1</v>
      </c>
      <c r="AD247" s="329"/>
      <c r="AE247" s="37">
        <v>1</v>
      </c>
      <c r="AF247" s="379">
        <f>'Barrios Unidos'!$BB$21</f>
        <v>0.2611</v>
      </c>
    </row>
    <row r="248" spans="1:68" ht="30.75" hidden="1" customHeight="1" x14ac:dyDescent="0.2">
      <c r="A248" s="35"/>
      <c r="B248" s="19"/>
      <c r="C248" s="19"/>
      <c r="D248" s="35"/>
      <c r="E248" s="231"/>
      <c r="F248" s="37"/>
      <c r="G248" s="37"/>
      <c r="H248" s="302"/>
      <c r="I248" s="35"/>
      <c r="J248" s="231"/>
      <c r="K248" s="231"/>
      <c r="L248" s="231"/>
      <c r="M248" s="231"/>
      <c r="N248" s="231"/>
      <c r="O248" s="252">
        <v>1</v>
      </c>
      <c r="P248" s="256"/>
      <c r="Q248" s="256"/>
      <c r="R248" s="256"/>
      <c r="S248" s="231"/>
      <c r="T248" s="231"/>
      <c r="U248" s="231"/>
      <c r="V248" s="278" t="s">
        <v>702</v>
      </c>
      <c r="W248" s="231"/>
      <c r="X248" s="231"/>
      <c r="Y248" s="347">
        <v>1</v>
      </c>
      <c r="Z248" s="379">
        <f>Bosa!$AV$21</f>
        <v>0.2722</v>
      </c>
      <c r="AA248" s="58">
        <v>1</v>
      </c>
      <c r="AB248" s="372"/>
      <c r="AC248" s="58">
        <v>1</v>
      </c>
      <c r="AD248" s="329"/>
      <c r="AE248" s="37">
        <v>1</v>
      </c>
      <c r="AF248" s="379">
        <f>Bosa!$BB$21</f>
        <v>0.2722</v>
      </c>
    </row>
    <row r="249" spans="1:68" ht="30.75" hidden="1" customHeight="1" x14ac:dyDescent="0.2">
      <c r="A249" s="35"/>
      <c r="B249" s="19"/>
      <c r="C249" s="19"/>
      <c r="D249" s="35"/>
      <c r="E249" s="231"/>
      <c r="F249" s="37"/>
      <c r="G249" s="37"/>
      <c r="H249" s="302"/>
      <c r="I249" s="35"/>
      <c r="J249" s="231"/>
      <c r="K249" s="231"/>
      <c r="L249" s="231"/>
      <c r="M249" s="231"/>
      <c r="N249" s="231"/>
      <c r="O249" s="252">
        <v>1</v>
      </c>
      <c r="P249" s="256"/>
      <c r="Q249" s="256"/>
      <c r="R249" s="256"/>
      <c r="S249" s="231"/>
      <c r="T249" s="231"/>
      <c r="U249" s="231"/>
      <c r="V249" s="278" t="s">
        <v>701</v>
      </c>
      <c r="W249" s="231"/>
      <c r="X249" s="231"/>
      <c r="Y249" s="347">
        <v>1</v>
      </c>
      <c r="Z249" s="379">
        <f>Chapinero!$AV$21</f>
        <v>0.24440000000000001</v>
      </c>
      <c r="AA249" s="58">
        <v>1</v>
      </c>
      <c r="AB249" s="372"/>
      <c r="AC249" s="58">
        <v>1</v>
      </c>
      <c r="AD249" s="329"/>
      <c r="AE249" s="37">
        <v>1</v>
      </c>
      <c r="AF249" s="379">
        <f>Chapinero!$BB$21</f>
        <v>0.24440000000000001</v>
      </c>
    </row>
    <row r="250" spans="1:68" ht="30.75" hidden="1" customHeight="1" x14ac:dyDescent="0.2">
      <c r="A250" s="35"/>
      <c r="B250" s="19"/>
      <c r="C250" s="19"/>
      <c r="D250" s="35"/>
      <c r="E250" s="231"/>
      <c r="F250" s="37"/>
      <c r="G250" s="37"/>
      <c r="H250" s="302"/>
      <c r="I250" s="35"/>
      <c r="J250" s="231"/>
      <c r="K250" s="231"/>
      <c r="L250" s="231"/>
      <c r="M250" s="231"/>
      <c r="N250" s="231"/>
      <c r="O250" s="252">
        <v>1</v>
      </c>
      <c r="P250" s="256"/>
      <c r="Q250" s="256"/>
      <c r="R250" s="256"/>
      <c r="S250" s="231"/>
      <c r="T250" s="231"/>
      <c r="U250" s="231"/>
      <c r="V250" s="278" t="s">
        <v>700</v>
      </c>
      <c r="W250" s="231"/>
      <c r="X250" s="231"/>
      <c r="Y250" s="347">
        <v>1</v>
      </c>
      <c r="Z250" s="379">
        <f>'Ciudad Bolívar'!$AV$21</f>
        <v>0.24440000000000001</v>
      </c>
      <c r="AA250" s="58">
        <v>1</v>
      </c>
      <c r="AB250" s="372"/>
      <c r="AC250" s="58">
        <v>1</v>
      </c>
      <c r="AD250" s="329"/>
      <c r="AE250" s="37">
        <v>1</v>
      </c>
      <c r="AF250" s="379">
        <f>'Ciudad Bolívar'!$BB$21</f>
        <v>0.24440000000000001</v>
      </c>
    </row>
    <row r="251" spans="1:68" ht="30.75" hidden="1" customHeight="1" x14ac:dyDescent="0.2">
      <c r="A251" s="35"/>
      <c r="B251" s="19"/>
      <c r="C251" s="19"/>
      <c r="D251" s="35"/>
      <c r="E251" s="231"/>
      <c r="F251" s="37"/>
      <c r="G251" s="37"/>
      <c r="H251" s="302"/>
      <c r="I251" s="35"/>
      <c r="J251" s="231"/>
      <c r="K251" s="231"/>
      <c r="L251" s="231"/>
      <c r="M251" s="231"/>
      <c r="N251" s="231"/>
      <c r="O251" s="252">
        <v>1</v>
      </c>
      <c r="P251" s="256"/>
      <c r="Q251" s="256"/>
      <c r="R251" s="256"/>
      <c r="S251" s="231"/>
      <c r="T251" s="231"/>
      <c r="U251" s="231"/>
      <c r="V251" s="278" t="s">
        <v>699</v>
      </c>
      <c r="W251" s="231"/>
      <c r="X251" s="231"/>
      <c r="Y251" s="347">
        <v>1</v>
      </c>
      <c r="Z251" s="379">
        <f>Engativá!$AV$21</f>
        <v>0.27219499999999996</v>
      </c>
      <c r="AA251" s="58">
        <v>1</v>
      </c>
      <c r="AB251" s="372"/>
      <c r="AC251" s="58">
        <v>1</v>
      </c>
      <c r="AD251" s="329"/>
      <c r="AE251" s="37">
        <v>1</v>
      </c>
      <c r="AF251" s="379">
        <f>Engativá!$BB$21</f>
        <v>0.27219499999999996</v>
      </c>
    </row>
    <row r="252" spans="1:68" ht="30.75" hidden="1" customHeight="1" x14ac:dyDescent="0.2">
      <c r="A252" s="35"/>
      <c r="B252" s="19"/>
      <c r="C252" s="19"/>
      <c r="D252" s="35"/>
      <c r="E252" s="231"/>
      <c r="F252" s="37"/>
      <c r="G252" s="37"/>
      <c r="H252" s="302"/>
      <c r="I252" s="35"/>
      <c r="J252" s="231"/>
      <c r="K252" s="231"/>
      <c r="L252" s="231"/>
      <c r="M252" s="231"/>
      <c r="N252" s="231"/>
      <c r="O252" s="252">
        <v>1</v>
      </c>
      <c r="P252" s="256"/>
      <c r="Q252" s="256"/>
      <c r="R252" s="256"/>
      <c r="S252" s="231"/>
      <c r="T252" s="231"/>
      <c r="U252" s="231"/>
      <c r="V252" s="278" t="s">
        <v>698</v>
      </c>
      <c r="W252" s="231"/>
      <c r="X252" s="231"/>
      <c r="Y252" s="347">
        <v>1</v>
      </c>
      <c r="Z252" s="379">
        <f>Fontibón!$AV$21</f>
        <v>0.2666</v>
      </c>
      <c r="AA252" s="58">
        <v>1</v>
      </c>
      <c r="AB252" s="372"/>
      <c r="AC252" s="58">
        <v>1</v>
      </c>
      <c r="AD252" s="329"/>
      <c r="AE252" s="37">
        <v>1</v>
      </c>
      <c r="AF252" s="379">
        <f>Fontibón!$BB$21</f>
        <v>0.2666</v>
      </c>
    </row>
    <row r="253" spans="1:68" ht="30.75" hidden="1" customHeight="1" x14ac:dyDescent="0.2">
      <c r="A253" s="35"/>
      <c r="B253" s="19"/>
      <c r="C253" s="19"/>
      <c r="D253" s="35"/>
      <c r="E253" s="231"/>
      <c r="F253" s="37"/>
      <c r="G253" s="37"/>
      <c r="H253" s="302"/>
      <c r="I253" s="35"/>
      <c r="J253" s="231"/>
      <c r="K253" s="231"/>
      <c r="L253" s="231"/>
      <c r="M253" s="231"/>
      <c r="N253" s="231"/>
      <c r="O253" s="252">
        <v>1</v>
      </c>
      <c r="P253" s="256"/>
      <c r="Q253" s="256"/>
      <c r="R253" s="256"/>
      <c r="S253" s="231"/>
      <c r="T253" s="231"/>
      <c r="U253" s="231"/>
      <c r="V253" s="278" t="s">
        <v>697</v>
      </c>
      <c r="W253" s="231"/>
      <c r="X253" s="231"/>
      <c r="Y253" s="347">
        <v>1</v>
      </c>
      <c r="Z253" s="379">
        <f>Kennedy!$AV$21</f>
        <v>0.2666</v>
      </c>
      <c r="AA253" s="58">
        <v>1</v>
      </c>
      <c r="AB253" s="372"/>
      <c r="AC253" s="58">
        <v>1</v>
      </c>
      <c r="AD253" s="329"/>
      <c r="AE253" s="37">
        <v>1</v>
      </c>
      <c r="AF253" s="379">
        <f>Kennedy!$BB$21</f>
        <v>0.2666</v>
      </c>
    </row>
    <row r="254" spans="1:68" ht="30.75" hidden="1" customHeight="1" x14ac:dyDescent="0.2">
      <c r="A254" s="35"/>
      <c r="B254" s="19"/>
      <c r="C254" s="19"/>
      <c r="D254" s="35"/>
      <c r="E254" s="231"/>
      <c r="F254" s="37"/>
      <c r="G254" s="37"/>
      <c r="H254" s="302"/>
      <c r="I254" s="35"/>
      <c r="J254" s="231"/>
      <c r="K254" s="231"/>
      <c r="L254" s="231"/>
      <c r="M254" s="231"/>
      <c r="N254" s="231"/>
      <c r="O254" s="252">
        <v>1</v>
      </c>
      <c r="P254" s="256"/>
      <c r="Q254" s="256"/>
      <c r="R254" s="256"/>
      <c r="S254" s="231"/>
      <c r="T254" s="231"/>
      <c r="U254" s="231"/>
      <c r="V254" s="278" t="s">
        <v>757</v>
      </c>
      <c r="W254" s="231"/>
      <c r="X254" s="231"/>
      <c r="Y254" s="347">
        <v>1</v>
      </c>
      <c r="Z254" s="379">
        <f>'La Candelaria'!$AV$21</f>
        <v>0.23330000000000001</v>
      </c>
      <c r="AA254" s="58">
        <v>1</v>
      </c>
      <c r="AB254" s="372"/>
      <c r="AC254" s="58">
        <v>1</v>
      </c>
      <c r="AD254" s="329"/>
      <c r="AE254" s="37">
        <v>1</v>
      </c>
      <c r="AF254" s="379">
        <f>'La Candelaria'!$BB$21</f>
        <v>0.23330000000000001</v>
      </c>
    </row>
    <row r="255" spans="1:68" ht="30.75" hidden="1" customHeight="1" x14ac:dyDescent="0.2">
      <c r="A255" s="35"/>
      <c r="B255" s="19"/>
      <c r="C255" s="19"/>
      <c r="D255" s="35"/>
      <c r="E255" s="231"/>
      <c r="F255" s="37"/>
      <c r="G255" s="37"/>
      <c r="H255" s="302"/>
      <c r="I255" s="35"/>
      <c r="J255" s="231"/>
      <c r="K255" s="231"/>
      <c r="L255" s="231"/>
      <c r="M255" s="231"/>
      <c r="N255" s="231"/>
      <c r="O255" s="252">
        <v>1</v>
      </c>
      <c r="P255" s="256"/>
      <c r="Q255" s="256"/>
      <c r="R255" s="256"/>
      <c r="S255" s="231"/>
      <c r="T255" s="231"/>
      <c r="U255" s="231"/>
      <c r="V255" s="278" t="s">
        <v>758</v>
      </c>
      <c r="W255" s="231"/>
      <c r="X255" s="231"/>
      <c r="Y255" s="347">
        <v>1</v>
      </c>
      <c r="Z255" s="379">
        <f>'Los Mártires'!$AV$21</f>
        <v>0.24440000000000001</v>
      </c>
      <c r="AA255" s="58">
        <v>1</v>
      </c>
      <c r="AB255" s="372"/>
      <c r="AC255" s="58">
        <v>1</v>
      </c>
      <c r="AD255" s="329"/>
      <c r="AE255" s="37">
        <v>1</v>
      </c>
      <c r="AF255" s="379">
        <f>'Los Mártires'!$BB$21</f>
        <v>0.24440000000000001</v>
      </c>
    </row>
    <row r="256" spans="1:68" ht="30.75" hidden="1" customHeight="1" x14ac:dyDescent="0.2">
      <c r="A256" s="35"/>
      <c r="B256" s="19"/>
      <c r="C256" s="19"/>
      <c r="D256" s="35"/>
      <c r="E256" s="231"/>
      <c r="F256" s="37"/>
      <c r="G256" s="37"/>
      <c r="H256" s="302"/>
      <c r="I256" s="35"/>
      <c r="J256" s="231"/>
      <c r="K256" s="231"/>
      <c r="L256" s="231"/>
      <c r="M256" s="231"/>
      <c r="N256" s="231"/>
      <c r="O256" s="252">
        <v>1</v>
      </c>
      <c r="P256" s="256"/>
      <c r="Q256" s="256"/>
      <c r="R256" s="256"/>
      <c r="S256" s="231"/>
      <c r="T256" s="231"/>
      <c r="U256" s="231"/>
      <c r="V256" s="278" t="s">
        <v>696</v>
      </c>
      <c r="W256" s="231"/>
      <c r="X256" s="231"/>
      <c r="Y256" s="347">
        <v>1</v>
      </c>
      <c r="Z256" s="379">
        <f>'Puente Aranda'!$AV$21</f>
        <v>0.18890000000000001</v>
      </c>
      <c r="AA256" s="58">
        <v>1</v>
      </c>
      <c r="AB256" s="372"/>
      <c r="AC256" s="58">
        <v>1</v>
      </c>
      <c r="AD256" s="329"/>
      <c r="AE256" s="37">
        <v>1</v>
      </c>
      <c r="AF256" s="379">
        <f>'Puente Aranda'!$BB$21</f>
        <v>0.18890000000000001</v>
      </c>
    </row>
    <row r="257" spans="1:32" ht="30.75" hidden="1" customHeight="1" x14ac:dyDescent="0.2">
      <c r="A257" s="35"/>
      <c r="B257" s="19"/>
      <c r="C257" s="19"/>
      <c r="D257" s="35"/>
      <c r="E257" s="231"/>
      <c r="F257" s="37"/>
      <c r="G257" s="37"/>
      <c r="H257" s="302"/>
      <c r="I257" s="35"/>
      <c r="J257" s="231"/>
      <c r="K257" s="231"/>
      <c r="L257" s="231"/>
      <c r="M257" s="231"/>
      <c r="N257" s="231"/>
      <c r="O257" s="252">
        <v>1</v>
      </c>
      <c r="P257" s="256"/>
      <c r="Q257" s="256"/>
      <c r="R257" s="256"/>
      <c r="S257" s="231"/>
      <c r="T257" s="231"/>
      <c r="U257" s="231"/>
      <c r="V257" s="278" t="s">
        <v>770</v>
      </c>
      <c r="W257" s="231"/>
      <c r="X257" s="231"/>
      <c r="Y257" s="347">
        <v>1</v>
      </c>
      <c r="Z257" s="379">
        <f>'Rafael Uribe Uribe'!$AV$21</f>
        <v>0.19442499999999999</v>
      </c>
      <c r="AA257" s="58">
        <v>1</v>
      </c>
      <c r="AB257" s="372"/>
      <c r="AC257" s="58">
        <v>1</v>
      </c>
      <c r="AD257" s="329"/>
      <c r="AE257" s="37">
        <v>1</v>
      </c>
      <c r="AF257" s="379">
        <f>'Rafael Uribe Uribe'!$BB$21</f>
        <v>0.19442499999999999</v>
      </c>
    </row>
    <row r="258" spans="1:32" ht="30.75" hidden="1" customHeight="1" x14ac:dyDescent="0.2">
      <c r="A258" s="35"/>
      <c r="B258" s="19"/>
      <c r="C258" s="19"/>
      <c r="D258" s="35"/>
      <c r="E258" s="231"/>
      <c r="F258" s="37"/>
      <c r="G258" s="37"/>
      <c r="H258" s="302"/>
      <c r="I258" s="35"/>
      <c r="J258" s="231"/>
      <c r="K258" s="231"/>
      <c r="L258" s="231"/>
      <c r="M258" s="231"/>
      <c r="N258" s="231"/>
      <c r="O258" s="252">
        <v>1</v>
      </c>
      <c r="P258" s="256"/>
      <c r="Q258" s="256"/>
      <c r="R258" s="256"/>
      <c r="S258" s="231"/>
      <c r="T258" s="231"/>
      <c r="U258" s="231"/>
      <c r="V258" s="278" t="s">
        <v>694</v>
      </c>
      <c r="W258" s="231"/>
      <c r="X258" s="231"/>
      <c r="Y258" s="347">
        <v>1</v>
      </c>
      <c r="Z258" s="379">
        <f>'San Cristóbal'!$AV$21</f>
        <v>0.216645</v>
      </c>
      <c r="AA258" s="58">
        <v>1</v>
      </c>
      <c r="AB258" s="372"/>
      <c r="AC258" s="58">
        <v>1</v>
      </c>
      <c r="AD258" s="329"/>
      <c r="AE258" s="37">
        <v>1</v>
      </c>
      <c r="AF258" s="379">
        <f>'San Cristóbal'!$BB$21</f>
        <v>0.216645</v>
      </c>
    </row>
    <row r="259" spans="1:32" ht="30.75" hidden="1" customHeight="1" x14ac:dyDescent="0.2">
      <c r="A259" s="35"/>
      <c r="B259" s="19"/>
      <c r="C259" s="19"/>
      <c r="D259" s="35"/>
      <c r="E259" s="231"/>
      <c r="F259" s="37"/>
      <c r="G259" s="37"/>
      <c r="H259" s="302"/>
      <c r="I259" s="35"/>
      <c r="J259" s="231"/>
      <c r="K259" s="231"/>
      <c r="L259" s="231"/>
      <c r="M259" s="231"/>
      <c r="N259" s="231"/>
      <c r="O259" s="252">
        <v>1</v>
      </c>
      <c r="P259" s="256"/>
      <c r="Q259" s="256"/>
      <c r="R259" s="256"/>
      <c r="S259" s="231"/>
      <c r="T259" s="231"/>
      <c r="U259" s="231"/>
      <c r="V259" s="278" t="s">
        <v>1537</v>
      </c>
      <c r="W259" s="231"/>
      <c r="X259" s="231"/>
      <c r="Y259" s="347">
        <v>1</v>
      </c>
      <c r="Z259" s="379">
        <f>Santafe!$AV$21</f>
        <v>0.20553499999999997</v>
      </c>
      <c r="AA259" s="58">
        <v>1</v>
      </c>
      <c r="AB259" s="372"/>
      <c r="AC259" s="58">
        <v>1</v>
      </c>
      <c r="AD259" s="329"/>
      <c r="AE259" s="37">
        <v>1</v>
      </c>
      <c r="AF259" s="379">
        <f>Santafe!$BB$21</f>
        <v>0.20553499999999997</v>
      </c>
    </row>
    <row r="260" spans="1:32" ht="30.75" hidden="1" customHeight="1" x14ac:dyDescent="0.2">
      <c r="A260" s="35"/>
      <c r="B260" s="19"/>
      <c r="C260" s="19"/>
      <c r="D260" s="35"/>
      <c r="E260" s="231"/>
      <c r="F260" s="37"/>
      <c r="G260" s="37"/>
      <c r="H260" s="302"/>
      <c r="I260" s="35"/>
      <c r="J260" s="231"/>
      <c r="K260" s="231"/>
      <c r="L260" s="231"/>
      <c r="M260" s="231"/>
      <c r="N260" s="231"/>
      <c r="O260" s="252">
        <v>1</v>
      </c>
      <c r="P260" s="256"/>
      <c r="Q260" s="256"/>
      <c r="R260" s="256"/>
      <c r="S260" s="231"/>
      <c r="T260" s="231"/>
      <c r="U260" s="231"/>
      <c r="V260" s="278" t="s">
        <v>692</v>
      </c>
      <c r="W260" s="231"/>
      <c r="X260" s="231"/>
      <c r="Y260" s="347">
        <v>1</v>
      </c>
      <c r="Z260" s="379">
        <f>Suba!$AV$21</f>
        <v>0.18887000000000001</v>
      </c>
      <c r="AA260" s="58">
        <v>1</v>
      </c>
      <c r="AB260" s="372"/>
      <c r="AC260" s="58">
        <v>1</v>
      </c>
      <c r="AD260" s="329"/>
      <c r="AE260" s="37">
        <v>1</v>
      </c>
      <c r="AF260" s="379">
        <f>Suba!$BB$21</f>
        <v>0.18887000000000001</v>
      </c>
    </row>
    <row r="261" spans="1:32" ht="30.75" hidden="1" customHeight="1" x14ac:dyDescent="0.2">
      <c r="A261" s="35"/>
      <c r="B261" s="19"/>
      <c r="C261" s="19"/>
      <c r="D261" s="35"/>
      <c r="E261" s="231"/>
      <c r="F261" s="37"/>
      <c r="G261" s="37"/>
      <c r="H261" s="302"/>
      <c r="I261" s="35"/>
      <c r="J261" s="231"/>
      <c r="K261" s="231"/>
      <c r="L261" s="231"/>
      <c r="M261" s="231"/>
      <c r="N261" s="231"/>
      <c r="O261" s="252">
        <v>1</v>
      </c>
      <c r="P261" s="256"/>
      <c r="Q261" s="256"/>
      <c r="R261" s="256"/>
      <c r="S261" s="231"/>
      <c r="T261" s="231"/>
      <c r="U261" s="231"/>
      <c r="V261" s="278" t="s">
        <v>691</v>
      </c>
      <c r="W261" s="231"/>
      <c r="X261" s="231"/>
      <c r="Y261" s="347">
        <v>1</v>
      </c>
      <c r="Z261" s="379">
        <f>Sumapaz!$AV$21</f>
        <v>0.20549999999999999</v>
      </c>
      <c r="AA261" s="58">
        <v>1</v>
      </c>
      <c r="AB261" s="372"/>
      <c r="AC261" s="58">
        <v>1</v>
      </c>
      <c r="AD261" s="329"/>
      <c r="AE261" s="37">
        <v>1</v>
      </c>
      <c r="AF261" s="379">
        <f>Sumapaz!$BB$21</f>
        <v>0.20549999999999999</v>
      </c>
    </row>
    <row r="262" spans="1:32" ht="30.75" hidden="1" customHeight="1" x14ac:dyDescent="0.2">
      <c r="A262" s="35"/>
      <c r="B262" s="19"/>
      <c r="C262" s="19"/>
      <c r="D262" s="35"/>
      <c r="E262" s="231"/>
      <c r="F262" s="37"/>
      <c r="G262" s="37"/>
      <c r="H262" s="302"/>
      <c r="I262" s="35"/>
      <c r="J262" s="231"/>
      <c r="K262" s="231"/>
      <c r="L262" s="231"/>
      <c r="M262" s="231"/>
      <c r="N262" s="231"/>
      <c r="O262" s="252">
        <v>1</v>
      </c>
      <c r="P262" s="256"/>
      <c r="Q262" s="256"/>
      <c r="R262" s="256"/>
      <c r="S262" s="231"/>
      <c r="T262" s="231"/>
      <c r="U262" s="231"/>
      <c r="V262" s="278" t="s">
        <v>690</v>
      </c>
      <c r="W262" s="231"/>
      <c r="X262" s="231"/>
      <c r="Y262" s="347">
        <v>1</v>
      </c>
      <c r="Z262" s="379">
        <f>Teusaquillo!$AV$21</f>
        <v>0.2</v>
      </c>
      <c r="AA262" s="58">
        <v>1</v>
      </c>
      <c r="AB262" s="372"/>
      <c r="AC262" s="58">
        <v>1</v>
      </c>
      <c r="AD262" s="329"/>
      <c r="AE262" s="37">
        <v>1</v>
      </c>
      <c r="AF262" s="379">
        <f>Teusaquillo!$BB$21</f>
        <v>0.2</v>
      </c>
    </row>
    <row r="263" spans="1:32" ht="30.75" hidden="1" customHeight="1" x14ac:dyDescent="0.2">
      <c r="A263" s="35"/>
      <c r="B263" s="19"/>
      <c r="C263" s="19"/>
      <c r="D263" s="35"/>
      <c r="E263" s="231"/>
      <c r="F263" s="37"/>
      <c r="G263" s="37"/>
      <c r="H263" s="302"/>
      <c r="I263" s="35"/>
      <c r="J263" s="231"/>
      <c r="K263" s="231"/>
      <c r="L263" s="231"/>
      <c r="M263" s="231"/>
      <c r="N263" s="231"/>
      <c r="O263" s="252">
        <v>1</v>
      </c>
      <c r="P263" s="256"/>
      <c r="Q263" s="256"/>
      <c r="R263" s="256"/>
      <c r="S263" s="231"/>
      <c r="T263" s="231"/>
      <c r="U263" s="231"/>
      <c r="V263" s="278" t="s">
        <v>689</v>
      </c>
      <c r="W263" s="231"/>
      <c r="X263" s="231"/>
      <c r="Y263" s="347">
        <v>1</v>
      </c>
      <c r="Z263" s="379">
        <f>Tunjuelito!$AV$21</f>
        <v>0.25</v>
      </c>
      <c r="AA263" s="58">
        <v>1</v>
      </c>
      <c r="AB263" s="372"/>
      <c r="AC263" s="58">
        <v>1</v>
      </c>
      <c r="AD263" s="329"/>
      <c r="AE263" s="37">
        <v>1</v>
      </c>
      <c r="AF263" s="379">
        <f>Tunjuelito!$BB$21</f>
        <v>0.25</v>
      </c>
    </row>
    <row r="264" spans="1:32" ht="30.75" hidden="1" customHeight="1" x14ac:dyDescent="0.2">
      <c r="A264" s="35"/>
      <c r="B264" s="19"/>
      <c r="C264" s="19"/>
      <c r="D264" s="35"/>
      <c r="E264" s="231"/>
      <c r="F264" s="37"/>
      <c r="G264" s="37"/>
      <c r="H264" s="302"/>
      <c r="I264" s="35"/>
      <c r="J264" s="231"/>
      <c r="K264" s="231"/>
      <c r="L264" s="231"/>
      <c r="M264" s="231"/>
      <c r="N264" s="231"/>
      <c r="O264" s="252">
        <v>1</v>
      </c>
      <c r="P264" s="256"/>
      <c r="Q264" s="256"/>
      <c r="R264" s="256"/>
      <c r="S264" s="231"/>
      <c r="T264" s="231"/>
      <c r="U264" s="231"/>
      <c r="V264" s="278" t="s">
        <v>688</v>
      </c>
      <c r="W264" s="231"/>
      <c r="X264" s="231"/>
      <c r="Y264" s="347">
        <v>1</v>
      </c>
      <c r="Z264" s="379">
        <f>Usaquén!$AV$21</f>
        <v>0.24440000000000001</v>
      </c>
      <c r="AA264" s="58">
        <v>1</v>
      </c>
      <c r="AB264" s="372"/>
      <c r="AC264" s="58">
        <v>1</v>
      </c>
      <c r="AD264" s="329"/>
      <c r="AE264" s="37">
        <v>1</v>
      </c>
      <c r="AF264" s="379">
        <f>Usaquén!$BB$21</f>
        <v>0.24440000000000001</v>
      </c>
    </row>
    <row r="265" spans="1:32" ht="30.75" hidden="1" customHeight="1" x14ac:dyDescent="0.2">
      <c r="A265" s="35"/>
      <c r="B265" s="19"/>
      <c r="C265" s="19"/>
      <c r="D265" s="35"/>
      <c r="E265" s="231"/>
      <c r="F265" s="37"/>
      <c r="G265" s="37"/>
      <c r="H265" s="302"/>
      <c r="I265" s="35"/>
      <c r="J265" s="231"/>
      <c r="K265" s="231"/>
      <c r="L265" s="231"/>
      <c r="M265" s="231"/>
      <c r="N265" s="231"/>
      <c r="O265" s="252">
        <v>1</v>
      </c>
      <c r="P265" s="256"/>
      <c r="Q265" s="256"/>
      <c r="R265" s="256"/>
      <c r="S265" s="231"/>
      <c r="T265" s="231"/>
      <c r="U265" s="231"/>
      <c r="V265" s="278" t="s">
        <v>687</v>
      </c>
      <c r="W265" s="231"/>
      <c r="X265" s="231"/>
      <c r="Y265" s="347">
        <v>1</v>
      </c>
      <c r="Z265" s="379">
        <f>Usme!$AV$21</f>
        <v>0.216645</v>
      </c>
      <c r="AA265" s="58">
        <v>1</v>
      </c>
      <c r="AB265" s="372"/>
      <c r="AC265" s="58">
        <v>1</v>
      </c>
      <c r="AD265" s="329"/>
      <c r="AE265" s="37">
        <v>1</v>
      </c>
      <c r="AF265" s="379">
        <f>Usme!$BB$21</f>
        <v>0.216645</v>
      </c>
    </row>
    <row r="266" spans="1:32" ht="95.25" hidden="1" customHeight="1" x14ac:dyDescent="0.2">
      <c r="A266" s="35">
        <v>5</v>
      </c>
      <c r="B266" s="35" t="s">
        <v>61</v>
      </c>
      <c r="C266" s="19" t="s">
        <v>60</v>
      </c>
      <c r="D266" s="35" t="s">
        <v>303</v>
      </c>
      <c r="E266" s="231" t="s">
        <v>63</v>
      </c>
      <c r="F266" s="231" t="s">
        <v>202</v>
      </c>
      <c r="G266" s="231">
        <v>52</v>
      </c>
      <c r="H266" s="300" t="s">
        <v>435</v>
      </c>
      <c r="I266" s="40" t="s">
        <v>480</v>
      </c>
      <c r="J266" s="349" t="s">
        <v>436</v>
      </c>
      <c r="K266" s="254" t="s">
        <v>437</v>
      </c>
      <c r="L266" s="254" t="s">
        <v>432</v>
      </c>
      <c r="M266" s="254" t="s">
        <v>55</v>
      </c>
      <c r="N266" s="254" t="s">
        <v>438</v>
      </c>
      <c r="O266" s="252"/>
      <c r="P266" s="252">
        <v>0</v>
      </c>
      <c r="Q266" s="252">
        <v>1</v>
      </c>
      <c r="R266" s="252">
        <v>1</v>
      </c>
      <c r="S266" s="350" t="s">
        <v>58</v>
      </c>
      <c r="T266" s="254" t="s">
        <v>433</v>
      </c>
      <c r="U266" s="254" t="s">
        <v>426</v>
      </c>
      <c r="V266" s="254" t="s">
        <v>426</v>
      </c>
      <c r="W266" s="254" t="s">
        <v>50</v>
      </c>
      <c r="X266" s="254" t="s">
        <v>434</v>
      </c>
      <c r="Y266" s="58"/>
      <c r="Z266" s="374"/>
      <c r="AA266" s="374"/>
      <c r="AB266" s="58"/>
      <c r="AC266" s="359">
        <f t="shared" si="17"/>
        <v>1</v>
      </c>
      <c r="AD266" s="329"/>
      <c r="AE266" s="37">
        <f t="shared" si="18"/>
        <v>1</v>
      </c>
      <c r="AF266" s="367">
        <f t="shared" si="19"/>
        <v>0</v>
      </c>
    </row>
    <row r="267" spans="1:32" ht="118.5" hidden="1" customHeight="1" x14ac:dyDescent="0.2">
      <c r="A267" s="35">
        <v>5</v>
      </c>
      <c r="B267" s="35" t="s">
        <v>61</v>
      </c>
      <c r="C267" s="19" t="s">
        <v>60</v>
      </c>
      <c r="D267" s="35" t="s">
        <v>466</v>
      </c>
      <c r="E267" s="54" t="s">
        <v>63</v>
      </c>
      <c r="F267" s="62" t="s">
        <v>202</v>
      </c>
      <c r="G267" s="62">
        <v>53</v>
      </c>
      <c r="H267" s="313" t="s">
        <v>204</v>
      </c>
      <c r="I267" s="39" t="s">
        <v>342</v>
      </c>
      <c r="J267" s="40" t="s">
        <v>279</v>
      </c>
      <c r="K267" s="40" t="s">
        <v>343</v>
      </c>
      <c r="L267" s="40">
        <v>0</v>
      </c>
      <c r="M267" s="39" t="s">
        <v>55</v>
      </c>
      <c r="N267" s="39" t="s">
        <v>467</v>
      </c>
      <c r="O267" s="252"/>
      <c r="P267" s="351">
        <v>1</v>
      </c>
      <c r="Q267" s="252"/>
      <c r="R267" s="351">
        <v>1</v>
      </c>
      <c r="S267" s="39" t="s">
        <v>54</v>
      </c>
      <c r="T267" s="39" t="s">
        <v>344</v>
      </c>
      <c r="U267" s="39" t="s">
        <v>468</v>
      </c>
      <c r="V267" s="39" t="s">
        <v>134</v>
      </c>
      <c r="W267" s="39" t="s">
        <v>345</v>
      </c>
      <c r="X267" s="39" t="s">
        <v>469</v>
      </c>
      <c r="Y267" s="58"/>
      <c r="Z267" s="58"/>
      <c r="AA267" s="58">
        <f t="shared" si="16"/>
        <v>1</v>
      </c>
      <c r="AB267" s="58"/>
      <c r="AC267" s="359"/>
      <c r="AD267" s="329"/>
      <c r="AE267" s="37">
        <f t="shared" si="18"/>
        <v>1</v>
      </c>
      <c r="AF267" s="367">
        <f t="shared" si="19"/>
        <v>0</v>
      </c>
    </row>
    <row r="268" spans="1:32" ht="95.25" hidden="1" customHeight="1" x14ac:dyDescent="0.2">
      <c r="A268" s="35">
        <v>5</v>
      </c>
      <c r="B268" s="35" t="s">
        <v>61</v>
      </c>
      <c r="C268" s="19" t="s">
        <v>60</v>
      </c>
      <c r="D268" s="35" t="s">
        <v>466</v>
      </c>
      <c r="E268" s="54" t="s">
        <v>63</v>
      </c>
      <c r="F268" s="62" t="s">
        <v>202</v>
      </c>
      <c r="G268" s="62">
        <v>53</v>
      </c>
      <c r="H268" s="313" t="s">
        <v>204</v>
      </c>
      <c r="I268" s="39" t="s">
        <v>341</v>
      </c>
      <c r="J268" s="40" t="s">
        <v>470</v>
      </c>
      <c r="K268" s="40" t="s">
        <v>471</v>
      </c>
      <c r="L268" s="40">
        <v>1</v>
      </c>
      <c r="M268" s="39" t="s">
        <v>55</v>
      </c>
      <c r="N268" s="39"/>
      <c r="O268" s="252"/>
      <c r="P268" s="314">
        <v>1</v>
      </c>
      <c r="Q268" s="252"/>
      <c r="R268" s="252">
        <v>0.01</v>
      </c>
      <c r="S268" s="39" t="s">
        <v>54</v>
      </c>
      <c r="T268" s="39" t="s">
        <v>282</v>
      </c>
      <c r="U268" s="39" t="s">
        <v>338</v>
      </c>
      <c r="V268" s="39" t="s">
        <v>134</v>
      </c>
      <c r="W268" s="39" t="s">
        <v>50</v>
      </c>
      <c r="X268" s="39" t="s">
        <v>346</v>
      </c>
      <c r="Y268" s="58"/>
      <c r="Z268" s="58"/>
      <c r="AA268" s="58">
        <f t="shared" si="16"/>
        <v>100</v>
      </c>
      <c r="AB268" s="58"/>
      <c r="AC268" s="359"/>
      <c r="AD268" s="329"/>
      <c r="AE268" s="37">
        <f t="shared" si="18"/>
        <v>0.01</v>
      </c>
      <c r="AF268" s="367">
        <f t="shared" si="19"/>
        <v>0</v>
      </c>
    </row>
    <row r="269" spans="1:32" ht="95.25" hidden="1" customHeight="1" x14ac:dyDescent="0.2">
      <c r="A269" s="35">
        <v>5</v>
      </c>
      <c r="B269" s="35" t="s">
        <v>61</v>
      </c>
      <c r="C269" s="19" t="s">
        <v>60</v>
      </c>
      <c r="D269" s="35" t="s">
        <v>466</v>
      </c>
      <c r="E269" s="54" t="s">
        <v>63</v>
      </c>
      <c r="F269" s="62" t="s">
        <v>202</v>
      </c>
      <c r="G269" s="62">
        <v>53</v>
      </c>
      <c r="H269" s="313" t="s">
        <v>204</v>
      </c>
      <c r="I269" s="39" t="s">
        <v>280</v>
      </c>
      <c r="J269" s="40" t="s">
        <v>281</v>
      </c>
      <c r="K269" s="40" t="s">
        <v>282</v>
      </c>
      <c r="L269" s="40" t="s">
        <v>50</v>
      </c>
      <c r="M269" s="39" t="s">
        <v>46</v>
      </c>
      <c r="N269" s="39" t="s">
        <v>283</v>
      </c>
      <c r="O269" s="252">
        <v>0.5</v>
      </c>
      <c r="P269" s="254"/>
      <c r="Q269" s="252">
        <v>1</v>
      </c>
      <c r="R269" s="252">
        <v>1</v>
      </c>
      <c r="S269" s="39" t="s">
        <v>54</v>
      </c>
      <c r="T269" s="39" t="s">
        <v>284</v>
      </c>
      <c r="U269" s="40" t="s">
        <v>285</v>
      </c>
      <c r="V269" s="39" t="s">
        <v>286</v>
      </c>
      <c r="W269" s="39" t="s">
        <v>277</v>
      </c>
      <c r="X269" s="39" t="s">
        <v>278</v>
      </c>
      <c r="Y269" s="347">
        <f t="shared" si="15"/>
        <v>0.5</v>
      </c>
      <c r="Z269" s="347">
        <f>VLOOKUP(I269,'Nivel central'!$I$11:$Z$35,18,0)</f>
        <v>1</v>
      </c>
      <c r="AA269" s="58"/>
      <c r="AB269" s="58"/>
      <c r="AC269" s="359">
        <f t="shared" si="17"/>
        <v>1</v>
      </c>
      <c r="AD269" s="329"/>
      <c r="AE269" s="37">
        <f t="shared" si="18"/>
        <v>1</v>
      </c>
      <c r="AF269" s="377">
        <f t="shared" si="19"/>
        <v>0.5</v>
      </c>
    </row>
    <row r="270" spans="1:32" ht="95.25" hidden="1" customHeight="1" x14ac:dyDescent="0.2">
      <c r="A270" s="35">
        <v>5</v>
      </c>
      <c r="B270" s="35" t="s">
        <v>61</v>
      </c>
      <c r="C270" s="19" t="s">
        <v>60</v>
      </c>
      <c r="D270" s="35" t="s">
        <v>326</v>
      </c>
      <c r="E270" s="54" t="s">
        <v>63</v>
      </c>
      <c r="F270" s="54" t="s">
        <v>202</v>
      </c>
      <c r="G270" s="54">
        <v>53</v>
      </c>
      <c r="H270" s="303" t="s">
        <v>204</v>
      </c>
      <c r="I270" s="39" t="s">
        <v>348</v>
      </c>
      <c r="J270" s="39" t="s">
        <v>347</v>
      </c>
      <c r="K270" s="39" t="s">
        <v>317</v>
      </c>
      <c r="L270" s="39">
        <v>0</v>
      </c>
      <c r="M270" s="39" t="s">
        <v>55</v>
      </c>
      <c r="N270" s="39" t="s">
        <v>318</v>
      </c>
      <c r="O270" s="254"/>
      <c r="P270" s="254">
        <v>1</v>
      </c>
      <c r="Q270" s="254"/>
      <c r="R270" s="254">
        <v>1</v>
      </c>
      <c r="S270" s="39" t="s">
        <v>54</v>
      </c>
      <c r="T270" s="39" t="s">
        <v>319</v>
      </c>
      <c r="U270" s="39" t="s">
        <v>472</v>
      </c>
      <c r="V270" s="39" t="s">
        <v>349</v>
      </c>
      <c r="W270" s="39" t="s">
        <v>50</v>
      </c>
      <c r="X270" s="39" t="s">
        <v>350</v>
      </c>
      <c r="Y270" s="58"/>
      <c r="Z270" s="58"/>
      <c r="AA270" s="58">
        <f t="shared" ref="AA270:AA315" si="20">P270/R270</f>
        <v>1</v>
      </c>
      <c r="AB270" s="58"/>
      <c r="AC270" s="359"/>
      <c r="AD270" s="329"/>
      <c r="AE270" s="37">
        <f t="shared" ref="AE270:AE315" si="21">R270</f>
        <v>1</v>
      </c>
      <c r="AF270" s="367">
        <f t="shared" ref="AF270:AF315" si="22">(Z270*O270/R270)+(AB270*P270/R270)+(AD270*Q270/R270)</f>
        <v>0</v>
      </c>
    </row>
    <row r="271" spans="1:32" ht="95.25" hidden="1" customHeight="1" x14ac:dyDescent="0.2">
      <c r="A271" s="35">
        <v>5</v>
      </c>
      <c r="B271" s="35" t="s">
        <v>61</v>
      </c>
      <c r="C271" s="19" t="s">
        <v>60</v>
      </c>
      <c r="D271" s="35" t="s">
        <v>326</v>
      </c>
      <c r="E271" s="54" t="s">
        <v>63</v>
      </c>
      <c r="F271" s="54" t="s">
        <v>202</v>
      </c>
      <c r="G271" s="54">
        <v>53</v>
      </c>
      <c r="H271" s="303" t="s">
        <v>204</v>
      </c>
      <c r="I271" s="39" t="s">
        <v>1539</v>
      </c>
      <c r="J271" s="39" t="s">
        <v>473</v>
      </c>
      <c r="K271" s="39" t="s">
        <v>474</v>
      </c>
      <c r="L271" s="39">
        <v>0</v>
      </c>
      <c r="M271" s="39" t="s">
        <v>55</v>
      </c>
      <c r="N271" s="39" t="s">
        <v>321</v>
      </c>
      <c r="O271" s="314">
        <v>1</v>
      </c>
      <c r="P271" s="314">
        <v>1</v>
      </c>
      <c r="Q271" s="254"/>
      <c r="R271" s="314">
        <v>2</v>
      </c>
      <c r="S271" s="39" t="s">
        <v>54</v>
      </c>
      <c r="T271" s="39" t="s">
        <v>322</v>
      </c>
      <c r="U271" s="39" t="s">
        <v>320</v>
      </c>
      <c r="V271" s="39" t="s">
        <v>320</v>
      </c>
      <c r="W271" s="39" t="s">
        <v>50</v>
      </c>
      <c r="X271" s="39" t="s">
        <v>322</v>
      </c>
      <c r="Y271" s="347">
        <f t="shared" ref="Y271:Y302" si="23">O271/R271</f>
        <v>0.5</v>
      </c>
      <c r="Z271" s="347">
        <f>VLOOKUP(I271,'Nivel central'!$I$11:$Z$35,18,0)</f>
        <v>0</v>
      </c>
      <c r="AA271" s="58">
        <f t="shared" si="20"/>
        <v>0.5</v>
      </c>
      <c r="AB271" s="58"/>
      <c r="AC271" s="359"/>
      <c r="AD271" s="329"/>
      <c r="AE271" s="37">
        <f t="shared" si="21"/>
        <v>2</v>
      </c>
      <c r="AF271" s="377">
        <f t="shared" si="22"/>
        <v>0</v>
      </c>
    </row>
    <row r="272" spans="1:32" ht="95.25" hidden="1" customHeight="1" x14ac:dyDescent="0.2">
      <c r="A272" s="35">
        <v>5</v>
      </c>
      <c r="B272" s="35" t="s">
        <v>61</v>
      </c>
      <c r="C272" s="19" t="s">
        <v>60</v>
      </c>
      <c r="D272" s="35" t="s">
        <v>326</v>
      </c>
      <c r="E272" s="54" t="s">
        <v>63</v>
      </c>
      <c r="F272" s="54" t="s">
        <v>202</v>
      </c>
      <c r="G272" s="54">
        <v>53</v>
      </c>
      <c r="H272" s="303" t="s">
        <v>204</v>
      </c>
      <c r="I272" s="39" t="s">
        <v>352</v>
      </c>
      <c r="J272" s="39" t="s">
        <v>323</v>
      </c>
      <c r="K272" s="39" t="s">
        <v>324</v>
      </c>
      <c r="L272" s="39">
        <v>1</v>
      </c>
      <c r="M272" s="39" t="s">
        <v>55</v>
      </c>
      <c r="N272" s="39" t="s">
        <v>323</v>
      </c>
      <c r="O272" s="254"/>
      <c r="P272" s="254"/>
      <c r="Q272" s="254">
        <v>1</v>
      </c>
      <c r="R272" s="254">
        <v>1</v>
      </c>
      <c r="S272" s="39" t="s">
        <v>54</v>
      </c>
      <c r="T272" s="39" t="s">
        <v>325</v>
      </c>
      <c r="U272" s="39" t="s">
        <v>320</v>
      </c>
      <c r="V272" s="39" t="s">
        <v>320</v>
      </c>
      <c r="W272" s="39" t="s">
        <v>50</v>
      </c>
      <c r="X272" s="39" t="s">
        <v>353</v>
      </c>
      <c r="Y272" s="58"/>
      <c r="Z272" s="58"/>
      <c r="AA272" s="58"/>
      <c r="AB272" s="58"/>
      <c r="AC272" s="359">
        <f t="shared" ref="AC272:AC315" si="24">Q272/R272</f>
        <v>1</v>
      </c>
      <c r="AD272" s="329"/>
      <c r="AE272" s="37">
        <f t="shared" si="21"/>
        <v>1</v>
      </c>
      <c r="AF272" s="367">
        <f t="shared" si="22"/>
        <v>0</v>
      </c>
    </row>
    <row r="273" spans="1:68" ht="95.25" hidden="1" customHeight="1" x14ac:dyDescent="0.2">
      <c r="A273" s="35">
        <v>5</v>
      </c>
      <c r="B273" s="35" t="s">
        <v>61</v>
      </c>
      <c r="C273" s="19" t="s">
        <v>60</v>
      </c>
      <c r="D273" s="19" t="s">
        <v>273</v>
      </c>
      <c r="E273" s="54" t="s">
        <v>63</v>
      </c>
      <c r="F273" s="54" t="s">
        <v>202</v>
      </c>
      <c r="G273" s="54">
        <v>53</v>
      </c>
      <c r="H273" s="303" t="s">
        <v>204</v>
      </c>
      <c r="I273" s="73" t="s">
        <v>414</v>
      </c>
      <c r="J273" s="39" t="s">
        <v>270</v>
      </c>
      <c r="K273" s="39" t="s">
        <v>270</v>
      </c>
      <c r="L273" s="39">
        <v>1</v>
      </c>
      <c r="M273" s="39" t="s">
        <v>55</v>
      </c>
      <c r="N273" s="39" t="s">
        <v>266</v>
      </c>
      <c r="O273" s="348"/>
      <c r="P273" s="348"/>
      <c r="Q273" s="348">
        <v>1</v>
      </c>
      <c r="R273" s="348">
        <v>1</v>
      </c>
      <c r="S273" s="40" t="s">
        <v>54</v>
      </c>
      <c r="T273" s="39" t="s">
        <v>270</v>
      </c>
      <c r="U273" s="40" t="s">
        <v>267</v>
      </c>
      <c r="V273" s="40" t="s">
        <v>268</v>
      </c>
      <c r="W273" s="40" t="s">
        <v>268</v>
      </c>
      <c r="X273" s="40" t="s">
        <v>269</v>
      </c>
      <c r="Y273" s="58"/>
      <c r="Z273" s="58"/>
      <c r="AA273" s="58"/>
      <c r="AB273" s="58"/>
      <c r="AC273" s="359">
        <f t="shared" si="24"/>
        <v>1</v>
      </c>
      <c r="AD273" s="329"/>
      <c r="AE273" s="37">
        <f t="shared" si="21"/>
        <v>1</v>
      </c>
      <c r="AF273" s="367">
        <f t="shared" si="22"/>
        <v>0</v>
      </c>
    </row>
    <row r="274" spans="1:68" ht="95.25" hidden="1" customHeight="1" x14ac:dyDescent="0.2">
      <c r="A274" s="35">
        <v>5</v>
      </c>
      <c r="B274" s="35" t="s">
        <v>61</v>
      </c>
      <c r="C274" s="19" t="s">
        <v>59</v>
      </c>
      <c r="D274" s="35" t="s">
        <v>257</v>
      </c>
      <c r="E274" s="62" t="s">
        <v>63</v>
      </c>
      <c r="F274" s="62" t="s">
        <v>202</v>
      </c>
      <c r="G274" s="62">
        <v>54</v>
      </c>
      <c r="H274" s="313" t="s">
        <v>205</v>
      </c>
      <c r="I274" s="39" t="s">
        <v>337</v>
      </c>
      <c r="J274" s="39" t="s">
        <v>335</v>
      </c>
      <c r="K274" s="39" t="s">
        <v>336</v>
      </c>
      <c r="L274" s="40">
        <v>0</v>
      </c>
      <c r="M274" s="39" t="s">
        <v>55</v>
      </c>
      <c r="N274" s="39" t="s">
        <v>464</v>
      </c>
      <c r="O274" s="254">
        <v>2</v>
      </c>
      <c r="P274" s="254">
        <v>4</v>
      </c>
      <c r="Q274" s="254"/>
      <c r="R274" s="254">
        <v>6</v>
      </c>
      <c r="S274" s="39" t="s">
        <v>54</v>
      </c>
      <c r="T274" s="54" t="s">
        <v>255</v>
      </c>
      <c r="U274" s="39" t="s">
        <v>338</v>
      </c>
      <c r="V274" s="39" t="s">
        <v>256</v>
      </c>
      <c r="W274" s="39"/>
      <c r="X274" s="39" t="s">
        <v>465</v>
      </c>
      <c r="Y274" s="347">
        <f t="shared" si="23"/>
        <v>0.33333333333333331</v>
      </c>
      <c r="Z274" s="347">
        <f>VLOOKUP(I274,'Nivel central'!$I$11:$Z$35,18,0)</f>
        <v>1</v>
      </c>
      <c r="AA274" s="58">
        <f t="shared" si="20"/>
        <v>0.66666666666666663</v>
      </c>
      <c r="AB274" s="58"/>
      <c r="AC274" s="359"/>
      <c r="AD274" s="329"/>
      <c r="AE274" s="37">
        <f t="shared" si="21"/>
        <v>6</v>
      </c>
      <c r="AF274" s="377">
        <f t="shared" si="22"/>
        <v>0.33333333333333331</v>
      </c>
    </row>
    <row r="275" spans="1:68" s="393" customFormat="1" ht="95.25" hidden="1" customHeight="1" x14ac:dyDescent="0.2">
      <c r="A275" s="390">
        <v>5</v>
      </c>
      <c r="B275" s="390" t="s">
        <v>61</v>
      </c>
      <c r="C275" s="390" t="s">
        <v>60</v>
      </c>
      <c r="D275" s="390" t="s">
        <v>466</v>
      </c>
      <c r="E275" s="400" t="s">
        <v>63</v>
      </c>
      <c r="F275" s="400" t="s">
        <v>202</v>
      </c>
      <c r="G275" s="400">
        <v>54</v>
      </c>
      <c r="H275" s="401" t="s">
        <v>205</v>
      </c>
      <c r="I275" s="400" t="s">
        <v>287</v>
      </c>
      <c r="J275" s="400" t="s">
        <v>288</v>
      </c>
      <c r="K275" s="400" t="s">
        <v>339</v>
      </c>
      <c r="L275" s="40">
        <v>21</v>
      </c>
      <c r="M275" s="400" t="s">
        <v>51</v>
      </c>
      <c r="N275" s="400" t="s">
        <v>289</v>
      </c>
      <c r="O275" s="403">
        <v>0.21</v>
      </c>
      <c r="P275" s="361">
        <v>21</v>
      </c>
      <c r="Q275" s="361">
        <v>21</v>
      </c>
      <c r="R275" s="403">
        <v>21</v>
      </c>
      <c r="S275" s="400" t="s">
        <v>54</v>
      </c>
      <c r="T275" s="400" t="s">
        <v>340</v>
      </c>
      <c r="U275" s="400" t="s">
        <v>290</v>
      </c>
      <c r="V275" s="400" t="s">
        <v>582</v>
      </c>
      <c r="W275" s="400" t="s">
        <v>291</v>
      </c>
      <c r="X275" s="400" t="s">
        <v>278</v>
      </c>
      <c r="Y275" s="392"/>
      <c r="Z275" s="392">
        <f>AVERAGE(Z276:Z296)</f>
        <v>0.66660000000000019</v>
      </c>
      <c r="AA275" s="58">
        <f t="shared" si="20"/>
        <v>1</v>
      </c>
      <c r="AB275" s="58"/>
      <c r="AC275" s="359">
        <f t="shared" si="24"/>
        <v>1</v>
      </c>
      <c r="AD275" s="58"/>
      <c r="AE275" s="37">
        <f t="shared" si="21"/>
        <v>21</v>
      </c>
      <c r="AF275" s="389">
        <f t="shared" si="22"/>
        <v>6.6660000000000009E-3</v>
      </c>
      <c r="BJ275" s="148"/>
      <c r="BK275" s="148"/>
      <c r="BL275" s="148"/>
      <c r="BM275" s="148"/>
      <c r="BN275" s="148"/>
      <c r="BO275" s="148"/>
      <c r="BP275" s="148"/>
    </row>
    <row r="276" spans="1:68" ht="30.75" hidden="1" customHeight="1" x14ac:dyDescent="0.2">
      <c r="A276" s="35"/>
      <c r="B276" s="19"/>
      <c r="C276" s="19"/>
      <c r="D276" s="35"/>
      <c r="E276" s="231"/>
      <c r="F276" s="37"/>
      <c r="G276" s="37"/>
      <c r="H276" s="302"/>
      <c r="I276" s="35"/>
      <c r="J276" s="231"/>
      <c r="K276" s="231"/>
      <c r="L276" s="231"/>
      <c r="M276" s="231"/>
      <c r="N276" s="231"/>
      <c r="O276" s="361">
        <v>1</v>
      </c>
      <c r="P276" s="256"/>
      <c r="Q276" s="256"/>
      <c r="R276" s="256"/>
      <c r="S276" s="231"/>
      <c r="T276" s="231"/>
      <c r="U276" s="231"/>
      <c r="V276" s="278" t="s">
        <v>704</v>
      </c>
      <c r="W276" s="231"/>
      <c r="X276" s="231"/>
      <c r="Y276" s="347"/>
      <c r="Z276" s="379">
        <f>'Antonio Nariño'!$AV$22</f>
        <v>0.66659999999999997</v>
      </c>
      <c r="AA276" s="58"/>
      <c r="AB276" s="58"/>
      <c r="AC276" s="359"/>
      <c r="AD276" s="329"/>
      <c r="AE276" s="37"/>
      <c r="AF276" s="379">
        <f>'Antonio Nariño'!$BB$22</f>
        <v>0</v>
      </c>
    </row>
    <row r="277" spans="1:68" ht="30.75" hidden="1" customHeight="1" x14ac:dyDescent="0.2">
      <c r="A277" s="35"/>
      <c r="B277" s="19"/>
      <c r="C277" s="19"/>
      <c r="D277" s="35"/>
      <c r="E277" s="231"/>
      <c r="F277" s="37"/>
      <c r="G277" s="37"/>
      <c r="H277" s="302"/>
      <c r="I277" s="35"/>
      <c r="J277" s="231"/>
      <c r="K277" s="231"/>
      <c r="L277" s="231"/>
      <c r="M277" s="231"/>
      <c r="N277" s="231"/>
      <c r="O277" s="361">
        <v>1</v>
      </c>
      <c r="P277" s="256"/>
      <c r="Q277" s="256"/>
      <c r="R277" s="256"/>
      <c r="S277" s="231"/>
      <c r="T277" s="231"/>
      <c r="U277" s="231"/>
      <c r="V277" s="278" t="s">
        <v>703</v>
      </c>
      <c r="W277" s="231"/>
      <c r="X277" s="231"/>
      <c r="Y277" s="347"/>
      <c r="Z277" s="379">
        <f>'Barrios Unidos'!$AV$22</f>
        <v>0.66659999999999997</v>
      </c>
      <c r="AA277" s="58"/>
      <c r="AB277" s="58"/>
      <c r="AC277" s="359"/>
      <c r="AD277" s="329"/>
      <c r="AE277" s="37"/>
      <c r="AF277" s="379">
        <f>'Barrios Unidos'!$BB$22</f>
        <v>0</v>
      </c>
    </row>
    <row r="278" spans="1:68" ht="30.75" hidden="1" customHeight="1" x14ac:dyDescent="0.2">
      <c r="A278" s="35"/>
      <c r="B278" s="19"/>
      <c r="C278" s="19"/>
      <c r="D278" s="35"/>
      <c r="E278" s="231"/>
      <c r="F278" s="37"/>
      <c r="G278" s="37"/>
      <c r="H278" s="302"/>
      <c r="I278" s="35"/>
      <c r="J278" s="231"/>
      <c r="K278" s="231"/>
      <c r="L278" s="231"/>
      <c r="M278" s="231"/>
      <c r="N278" s="231"/>
      <c r="O278" s="361">
        <v>1</v>
      </c>
      <c r="P278" s="256"/>
      <c r="Q278" s="256"/>
      <c r="R278" s="256"/>
      <c r="S278" s="231"/>
      <c r="T278" s="231"/>
      <c r="U278" s="231"/>
      <c r="V278" s="278" t="s">
        <v>702</v>
      </c>
      <c r="W278" s="231"/>
      <c r="X278" s="231"/>
      <c r="Y278" s="347"/>
      <c r="Z278" s="379">
        <f>Bosa!$AV$22</f>
        <v>0.66659999999999997</v>
      </c>
      <c r="AA278" s="58"/>
      <c r="AB278" s="58"/>
      <c r="AC278" s="359"/>
      <c r="AD278" s="329"/>
      <c r="AE278" s="37"/>
      <c r="AF278" s="379">
        <f>Bosa!$BB$22</f>
        <v>0</v>
      </c>
    </row>
    <row r="279" spans="1:68" ht="30.75" hidden="1" customHeight="1" x14ac:dyDescent="0.2">
      <c r="A279" s="35"/>
      <c r="B279" s="19"/>
      <c r="C279" s="19"/>
      <c r="D279" s="35"/>
      <c r="E279" s="231"/>
      <c r="F279" s="37"/>
      <c r="G279" s="37"/>
      <c r="H279" s="302"/>
      <c r="I279" s="35"/>
      <c r="J279" s="231"/>
      <c r="K279" s="231"/>
      <c r="L279" s="231"/>
      <c r="M279" s="231"/>
      <c r="N279" s="231"/>
      <c r="O279" s="361">
        <v>1</v>
      </c>
      <c r="P279" s="256"/>
      <c r="Q279" s="256"/>
      <c r="R279" s="256"/>
      <c r="S279" s="231"/>
      <c r="T279" s="231"/>
      <c r="U279" s="231"/>
      <c r="V279" s="278" t="s">
        <v>701</v>
      </c>
      <c r="W279" s="231"/>
      <c r="X279" s="231"/>
      <c r="Y279" s="347"/>
      <c r="Z279" s="379">
        <f>Chapinero!$AV$22</f>
        <v>0.66659999999999997</v>
      </c>
      <c r="AA279" s="58"/>
      <c r="AB279" s="58"/>
      <c r="AC279" s="359"/>
      <c r="AD279" s="329"/>
      <c r="AE279" s="37"/>
      <c r="AF279" s="379">
        <f>Chapinero!$BB$22</f>
        <v>0</v>
      </c>
    </row>
    <row r="280" spans="1:68" ht="30.75" hidden="1" customHeight="1" x14ac:dyDescent="0.2">
      <c r="A280" s="35"/>
      <c r="B280" s="19"/>
      <c r="C280" s="19"/>
      <c r="D280" s="35"/>
      <c r="E280" s="231"/>
      <c r="F280" s="37"/>
      <c r="G280" s="37"/>
      <c r="H280" s="302"/>
      <c r="I280" s="35"/>
      <c r="J280" s="231"/>
      <c r="K280" s="231"/>
      <c r="L280" s="231"/>
      <c r="M280" s="231"/>
      <c r="N280" s="231"/>
      <c r="O280" s="361">
        <v>1</v>
      </c>
      <c r="P280" s="256"/>
      <c r="Q280" s="256"/>
      <c r="R280" s="256"/>
      <c r="S280" s="231"/>
      <c r="T280" s="231"/>
      <c r="U280" s="231"/>
      <c r="V280" s="278" t="s">
        <v>700</v>
      </c>
      <c r="W280" s="231"/>
      <c r="X280" s="231"/>
      <c r="Y280" s="347"/>
      <c r="Z280" s="379">
        <f>'Ciudad Bolívar'!$AV$22</f>
        <v>0.66659999999999997</v>
      </c>
      <c r="AA280" s="58"/>
      <c r="AB280" s="58"/>
      <c r="AC280" s="359"/>
      <c r="AD280" s="329"/>
      <c r="AE280" s="37"/>
      <c r="AF280" s="379">
        <f>'Ciudad Bolívar'!$BB$22</f>
        <v>0</v>
      </c>
    </row>
    <row r="281" spans="1:68" ht="30.75" hidden="1" customHeight="1" x14ac:dyDescent="0.2">
      <c r="A281" s="35"/>
      <c r="B281" s="19"/>
      <c r="C281" s="19"/>
      <c r="D281" s="35"/>
      <c r="E281" s="231"/>
      <c r="F281" s="37"/>
      <c r="G281" s="37"/>
      <c r="H281" s="302"/>
      <c r="I281" s="35"/>
      <c r="J281" s="231"/>
      <c r="K281" s="231"/>
      <c r="L281" s="231"/>
      <c r="M281" s="231"/>
      <c r="N281" s="231"/>
      <c r="O281" s="361">
        <v>1</v>
      </c>
      <c r="P281" s="256"/>
      <c r="Q281" s="256"/>
      <c r="R281" s="256"/>
      <c r="S281" s="231"/>
      <c r="T281" s="231"/>
      <c r="U281" s="231"/>
      <c r="V281" s="278" t="s">
        <v>699</v>
      </c>
      <c r="W281" s="231"/>
      <c r="X281" s="231"/>
      <c r="Y281" s="347"/>
      <c r="Z281" s="379">
        <f>Engativá!$AV$22</f>
        <v>0.66659999999999997</v>
      </c>
      <c r="AA281" s="58"/>
      <c r="AB281" s="58"/>
      <c r="AC281" s="359"/>
      <c r="AD281" s="329"/>
      <c r="AE281" s="37"/>
      <c r="AF281" s="379">
        <f>Engativá!$BB$22</f>
        <v>0</v>
      </c>
    </row>
    <row r="282" spans="1:68" ht="30.75" hidden="1" customHeight="1" x14ac:dyDescent="0.2">
      <c r="A282" s="35"/>
      <c r="B282" s="19"/>
      <c r="C282" s="19"/>
      <c r="D282" s="35"/>
      <c r="E282" s="231"/>
      <c r="F282" s="37"/>
      <c r="G282" s="37"/>
      <c r="H282" s="302"/>
      <c r="I282" s="35"/>
      <c r="J282" s="231"/>
      <c r="K282" s="231"/>
      <c r="L282" s="231"/>
      <c r="M282" s="231"/>
      <c r="N282" s="231"/>
      <c r="O282" s="361">
        <v>1</v>
      </c>
      <c r="P282" s="256"/>
      <c r="Q282" s="256"/>
      <c r="R282" s="256"/>
      <c r="S282" s="231"/>
      <c r="T282" s="231"/>
      <c r="U282" s="231"/>
      <c r="V282" s="278" t="s">
        <v>698</v>
      </c>
      <c r="W282" s="231"/>
      <c r="X282" s="231"/>
      <c r="Y282" s="347"/>
      <c r="Z282" s="379">
        <f>Fontibón!$AV$22</f>
        <v>0.66659999999999997</v>
      </c>
      <c r="AA282" s="58"/>
      <c r="AB282" s="58"/>
      <c r="AC282" s="359"/>
      <c r="AD282" s="329"/>
      <c r="AE282" s="37"/>
      <c r="AF282" s="379">
        <f>Fontibón!$BB$22</f>
        <v>0</v>
      </c>
    </row>
    <row r="283" spans="1:68" ht="30.75" hidden="1" customHeight="1" x14ac:dyDescent="0.2">
      <c r="A283" s="35"/>
      <c r="B283" s="19"/>
      <c r="C283" s="19"/>
      <c r="D283" s="35"/>
      <c r="E283" s="231"/>
      <c r="F283" s="37"/>
      <c r="G283" s="37"/>
      <c r="H283" s="302"/>
      <c r="I283" s="35"/>
      <c r="J283" s="231"/>
      <c r="K283" s="231"/>
      <c r="L283" s="231"/>
      <c r="M283" s="231"/>
      <c r="N283" s="231"/>
      <c r="O283" s="361">
        <v>1</v>
      </c>
      <c r="P283" s="256"/>
      <c r="Q283" s="256"/>
      <c r="R283" s="256"/>
      <c r="S283" s="231"/>
      <c r="T283" s="231"/>
      <c r="U283" s="231"/>
      <c r="V283" s="278" t="s">
        <v>697</v>
      </c>
      <c r="W283" s="231"/>
      <c r="X283" s="231"/>
      <c r="Y283" s="347"/>
      <c r="Z283" s="379">
        <f>Kennedy!$AV$22</f>
        <v>0.66659999999999997</v>
      </c>
      <c r="AA283" s="58"/>
      <c r="AB283" s="58"/>
      <c r="AC283" s="359"/>
      <c r="AD283" s="329"/>
      <c r="AE283" s="37"/>
      <c r="AF283" s="379">
        <f>Kennedy!$BB$22</f>
        <v>0</v>
      </c>
    </row>
    <row r="284" spans="1:68" ht="30.75" hidden="1" customHeight="1" x14ac:dyDescent="0.2">
      <c r="A284" s="35"/>
      <c r="B284" s="19"/>
      <c r="C284" s="19"/>
      <c r="D284" s="35"/>
      <c r="E284" s="231"/>
      <c r="F284" s="37"/>
      <c r="G284" s="37"/>
      <c r="H284" s="302"/>
      <c r="I284" s="35"/>
      <c r="J284" s="231"/>
      <c r="K284" s="231"/>
      <c r="L284" s="231"/>
      <c r="M284" s="231"/>
      <c r="N284" s="231"/>
      <c r="O284" s="361">
        <v>1</v>
      </c>
      <c r="P284" s="256"/>
      <c r="Q284" s="256"/>
      <c r="R284" s="256"/>
      <c r="S284" s="231"/>
      <c r="T284" s="231"/>
      <c r="U284" s="231"/>
      <c r="V284" s="278" t="s">
        <v>757</v>
      </c>
      <c r="W284" s="231"/>
      <c r="X284" s="231"/>
      <c r="Y284" s="347"/>
      <c r="Z284" s="379">
        <f>'La Candelaria'!$AV$22</f>
        <v>0.66659999999999997</v>
      </c>
      <c r="AA284" s="58"/>
      <c r="AB284" s="58"/>
      <c r="AC284" s="359"/>
      <c r="AD284" s="329"/>
      <c r="AE284" s="37"/>
      <c r="AF284" s="379">
        <f>'La Candelaria'!$BB$22</f>
        <v>0</v>
      </c>
    </row>
    <row r="285" spans="1:68" ht="30.75" hidden="1" customHeight="1" x14ac:dyDescent="0.2">
      <c r="A285" s="35"/>
      <c r="B285" s="19"/>
      <c r="C285" s="19"/>
      <c r="D285" s="35"/>
      <c r="E285" s="231"/>
      <c r="F285" s="37"/>
      <c r="G285" s="37"/>
      <c r="H285" s="302"/>
      <c r="I285" s="35"/>
      <c r="J285" s="231"/>
      <c r="K285" s="231"/>
      <c r="L285" s="231"/>
      <c r="M285" s="231"/>
      <c r="N285" s="231"/>
      <c r="O285" s="361">
        <v>1</v>
      </c>
      <c r="P285" s="256"/>
      <c r="Q285" s="256"/>
      <c r="R285" s="256"/>
      <c r="S285" s="231"/>
      <c r="T285" s="231"/>
      <c r="U285" s="231"/>
      <c r="V285" s="278" t="s">
        <v>758</v>
      </c>
      <c r="W285" s="231"/>
      <c r="X285" s="231"/>
      <c r="Y285" s="347"/>
      <c r="Z285" s="379">
        <f>'Los Mártires'!$AV$22</f>
        <v>0.66659999999999997</v>
      </c>
      <c r="AA285" s="58"/>
      <c r="AB285" s="58"/>
      <c r="AC285" s="359"/>
      <c r="AD285" s="329"/>
      <c r="AE285" s="37"/>
      <c r="AF285" s="379">
        <f>'Los Mártires'!$BB$22</f>
        <v>0</v>
      </c>
    </row>
    <row r="286" spans="1:68" ht="30.75" hidden="1" customHeight="1" x14ac:dyDescent="0.2">
      <c r="A286" s="35"/>
      <c r="B286" s="19"/>
      <c r="C286" s="19"/>
      <c r="D286" s="35"/>
      <c r="E286" s="231"/>
      <c r="F286" s="37"/>
      <c r="G286" s="37"/>
      <c r="H286" s="302"/>
      <c r="I286" s="35"/>
      <c r="J286" s="231"/>
      <c r="K286" s="231"/>
      <c r="L286" s="231"/>
      <c r="M286" s="231"/>
      <c r="N286" s="231"/>
      <c r="O286" s="361">
        <v>1</v>
      </c>
      <c r="P286" s="256"/>
      <c r="Q286" s="256"/>
      <c r="R286" s="256"/>
      <c r="S286" s="231"/>
      <c r="T286" s="231"/>
      <c r="U286" s="231"/>
      <c r="V286" s="278" t="s">
        <v>696</v>
      </c>
      <c r="W286" s="231"/>
      <c r="X286" s="231"/>
      <c r="Y286" s="347"/>
      <c r="Z286" s="379">
        <f>'Puente Aranda'!$AV$22</f>
        <v>0.66659999999999997</v>
      </c>
      <c r="AA286" s="58"/>
      <c r="AB286" s="58"/>
      <c r="AC286" s="359"/>
      <c r="AD286" s="329"/>
      <c r="AE286" s="37"/>
      <c r="AF286" s="379">
        <f>'Puente Aranda'!$BB$22</f>
        <v>0</v>
      </c>
    </row>
    <row r="287" spans="1:68" ht="30.75" hidden="1" customHeight="1" x14ac:dyDescent="0.2">
      <c r="A287" s="35"/>
      <c r="B287" s="19"/>
      <c r="C287" s="19"/>
      <c r="D287" s="35"/>
      <c r="E287" s="231"/>
      <c r="F287" s="37"/>
      <c r="G287" s="37"/>
      <c r="H287" s="302"/>
      <c r="I287" s="35"/>
      <c r="J287" s="231"/>
      <c r="K287" s="231"/>
      <c r="L287" s="231"/>
      <c r="M287" s="231"/>
      <c r="N287" s="231"/>
      <c r="O287" s="361">
        <v>1</v>
      </c>
      <c r="P287" s="256"/>
      <c r="Q287" s="256"/>
      <c r="R287" s="256"/>
      <c r="S287" s="231"/>
      <c r="T287" s="231"/>
      <c r="U287" s="231"/>
      <c r="V287" s="278" t="s">
        <v>770</v>
      </c>
      <c r="W287" s="231"/>
      <c r="X287" s="231"/>
      <c r="Y287" s="347"/>
      <c r="Z287" s="379">
        <f>'Rafael Uribe Uribe'!$AV$22</f>
        <v>0.66659999999999997</v>
      </c>
      <c r="AA287" s="58"/>
      <c r="AB287" s="58"/>
      <c r="AC287" s="359"/>
      <c r="AD287" s="329"/>
      <c r="AE287" s="37"/>
      <c r="AF287" s="379">
        <f>'Rafael Uribe Uribe'!$BB$22</f>
        <v>0</v>
      </c>
    </row>
    <row r="288" spans="1:68" ht="30.75" hidden="1" customHeight="1" x14ac:dyDescent="0.2">
      <c r="A288" s="35"/>
      <c r="B288" s="19"/>
      <c r="C288" s="19"/>
      <c r="D288" s="35"/>
      <c r="E288" s="231"/>
      <c r="F288" s="37"/>
      <c r="G288" s="37"/>
      <c r="H288" s="302"/>
      <c r="I288" s="35"/>
      <c r="J288" s="231"/>
      <c r="K288" s="231"/>
      <c r="L288" s="231"/>
      <c r="M288" s="231"/>
      <c r="N288" s="231"/>
      <c r="O288" s="361">
        <v>1</v>
      </c>
      <c r="P288" s="256"/>
      <c r="Q288" s="256"/>
      <c r="R288" s="256"/>
      <c r="S288" s="231"/>
      <c r="T288" s="231"/>
      <c r="U288" s="231"/>
      <c r="V288" s="278" t="s">
        <v>694</v>
      </c>
      <c r="W288" s="231"/>
      <c r="X288" s="231"/>
      <c r="Y288" s="347"/>
      <c r="Z288" s="379">
        <f>'San Cristóbal'!$AV$22</f>
        <v>0.66659999999999997</v>
      </c>
      <c r="AA288" s="58"/>
      <c r="AB288" s="58"/>
      <c r="AC288" s="359"/>
      <c r="AD288" s="329"/>
      <c r="AE288" s="37"/>
      <c r="AF288" s="379">
        <f>'San Cristóbal'!$BB$22</f>
        <v>0</v>
      </c>
    </row>
    <row r="289" spans="1:32" ht="30.75" hidden="1" customHeight="1" x14ac:dyDescent="0.2">
      <c r="A289" s="35"/>
      <c r="B289" s="19"/>
      <c r="C289" s="19"/>
      <c r="D289" s="35"/>
      <c r="E289" s="231"/>
      <c r="F289" s="37"/>
      <c r="G289" s="37"/>
      <c r="H289" s="302"/>
      <c r="I289" s="35"/>
      <c r="J289" s="231"/>
      <c r="K289" s="231"/>
      <c r="L289" s="231"/>
      <c r="M289" s="231"/>
      <c r="N289" s="231"/>
      <c r="O289" s="361">
        <v>1</v>
      </c>
      <c r="P289" s="256"/>
      <c r="Q289" s="256"/>
      <c r="R289" s="256"/>
      <c r="S289" s="231"/>
      <c r="T289" s="231"/>
      <c r="U289" s="231"/>
      <c r="V289" s="278" t="s">
        <v>1537</v>
      </c>
      <c r="W289" s="231"/>
      <c r="X289" s="231"/>
      <c r="Y289" s="347"/>
      <c r="Z289" s="379">
        <f>Santafe!$AV$22</f>
        <v>0.66659999999999997</v>
      </c>
      <c r="AA289" s="58"/>
      <c r="AB289" s="58"/>
      <c r="AC289" s="359"/>
      <c r="AD289" s="329"/>
      <c r="AE289" s="37"/>
      <c r="AF289" s="379">
        <f>Santafe!$BB$22</f>
        <v>0</v>
      </c>
    </row>
    <row r="290" spans="1:32" ht="30.75" hidden="1" customHeight="1" x14ac:dyDescent="0.2">
      <c r="A290" s="35"/>
      <c r="B290" s="19"/>
      <c r="C290" s="19"/>
      <c r="D290" s="35"/>
      <c r="E290" s="231"/>
      <c r="F290" s="37"/>
      <c r="G290" s="37"/>
      <c r="H290" s="302"/>
      <c r="I290" s="35"/>
      <c r="J290" s="231"/>
      <c r="K290" s="231"/>
      <c r="L290" s="231"/>
      <c r="M290" s="231"/>
      <c r="N290" s="231"/>
      <c r="O290" s="361">
        <v>1</v>
      </c>
      <c r="P290" s="256"/>
      <c r="Q290" s="256"/>
      <c r="R290" s="256"/>
      <c r="S290" s="231"/>
      <c r="T290" s="231"/>
      <c r="U290" s="231"/>
      <c r="V290" s="278" t="s">
        <v>692</v>
      </c>
      <c r="W290" s="231"/>
      <c r="X290" s="231"/>
      <c r="Y290" s="347"/>
      <c r="Z290" s="379">
        <f>Suba!$AV$22</f>
        <v>0.66659999999999997</v>
      </c>
      <c r="AA290" s="58"/>
      <c r="AB290" s="58"/>
      <c r="AC290" s="359"/>
      <c r="AD290" s="329"/>
      <c r="AE290" s="37"/>
      <c r="AF290" s="379">
        <f>Suba!$BB$22</f>
        <v>0</v>
      </c>
    </row>
    <row r="291" spans="1:32" ht="30.75" hidden="1" customHeight="1" x14ac:dyDescent="0.2">
      <c r="A291" s="35"/>
      <c r="B291" s="19"/>
      <c r="C291" s="19"/>
      <c r="D291" s="35"/>
      <c r="E291" s="231"/>
      <c r="F291" s="37"/>
      <c r="G291" s="37"/>
      <c r="H291" s="302"/>
      <c r="I291" s="35"/>
      <c r="J291" s="231"/>
      <c r="K291" s="231"/>
      <c r="L291" s="231"/>
      <c r="M291" s="231"/>
      <c r="N291" s="231"/>
      <c r="O291" s="361">
        <v>1</v>
      </c>
      <c r="P291" s="256"/>
      <c r="Q291" s="256"/>
      <c r="R291" s="256"/>
      <c r="S291" s="231"/>
      <c r="T291" s="231"/>
      <c r="U291" s="231"/>
      <c r="V291" s="278" t="s">
        <v>691</v>
      </c>
      <c r="W291" s="231"/>
      <c r="X291" s="231"/>
      <c r="Y291" s="347"/>
      <c r="Z291" s="379">
        <f>Sumapaz!$AV$22</f>
        <v>0.66659999999999997</v>
      </c>
      <c r="AA291" s="58"/>
      <c r="AB291" s="58"/>
      <c r="AC291" s="359"/>
      <c r="AD291" s="329"/>
      <c r="AE291" s="37"/>
      <c r="AF291" s="379">
        <f>Sumapaz!$BB$22</f>
        <v>0</v>
      </c>
    </row>
    <row r="292" spans="1:32" ht="30.75" hidden="1" customHeight="1" x14ac:dyDescent="0.2">
      <c r="A292" s="35"/>
      <c r="B292" s="19"/>
      <c r="C292" s="19"/>
      <c r="D292" s="35"/>
      <c r="E292" s="231"/>
      <c r="F292" s="37"/>
      <c r="G292" s="37"/>
      <c r="H292" s="302"/>
      <c r="I292" s="35"/>
      <c r="J292" s="231"/>
      <c r="K292" s="231"/>
      <c r="L292" s="231"/>
      <c r="M292" s="231"/>
      <c r="N292" s="231"/>
      <c r="O292" s="361">
        <v>1</v>
      </c>
      <c r="P292" s="256"/>
      <c r="Q292" s="256"/>
      <c r="R292" s="256"/>
      <c r="S292" s="231"/>
      <c r="T292" s="231"/>
      <c r="U292" s="231"/>
      <c r="V292" s="278" t="s">
        <v>690</v>
      </c>
      <c r="W292" s="231"/>
      <c r="X292" s="231"/>
      <c r="Y292" s="347"/>
      <c r="Z292" s="379">
        <f>Teusaquillo!$AV$22</f>
        <v>0.66659999999999997</v>
      </c>
      <c r="AA292" s="58"/>
      <c r="AB292" s="58"/>
      <c r="AC292" s="359"/>
      <c r="AD292" s="329"/>
      <c r="AE292" s="37"/>
      <c r="AF292" s="379">
        <f>Teusaquillo!$BB$22</f>
        <v>0</v>
      </c>
    </row>
    <row r="293" spans="1:32" ht="30.75" hidden="1" customHeight="1" x14ac:dyDescent="0.2">
      <c r="A293" s="35"/>
      <c r="B293" s="19"/>
      <c r="C293" s="19"/>
      <c r="D293" s="35"/>
      <c r="E293" s="231"/>
      <c r="F293" s="37"/>
      <c r="G293" s="37"/>
      <c r="H293" s="302"/>
      <c r="I293" s="35"/>
      <c r="J293" s="231"/>
      <c r="K293" s="231"/>
      <c r="L293" s="231"/>
      <c r="M293" s="231"/>
      <c r="N293" s="231"/>
      <c r="O293" s="361">
        <v>1</v>
      </c>
      <c r="P293" s="256"/>
      <c r="Q293" s="256"/>
      <c r="R293" s="256"/>
      <c r="S293" s="231"/>
      <c r="T293" s="231"/>
      <c r="U293" s="231"/>
      <c r="V293" s="278" t="s">
        <v>689</v>
      </c>
      <c r="W293" s="231"/>
      <c r="X293" s="231"/>
      <c r="Y293" s="347"/>
      <c r="Z293" s="379">
        <f>Tunjuelito!$AV$22</f>
        <v>0.66659999999999997</v>
      </c>
      <c r="AA293" s="58"/>
      <c r="AB293" s="58"/>
      <c r="AC293" s="359"/>
      <c r="AD293" s="329"/>
      <c r="AE293" s="37"/>
      <c r="AF293" s="379">
        <f>Tunjuelito!$BB$22</f>
        <v>0</v>
      </c>
    </row>
    <row r="294" spans="1:32" ht="30.75" hidden="1" customHeight="1" x14ac:dyDescent="0.2">
      <c r="A294" s="35"/>
      <c r="B294" s="19"/>
      <c r="C294" s="19"/>
      <c r="D294" s="35"/>
      <c r="E294" s="231"/>
      <c r="F294" s="37"/>
      <c r="G294" s="37"/>
      <c r="H294" s="302"/>
      <c r="I294" s="35"/>
      <c r="J294" s="231"/>
      <c r="K294" s="231"/>
      <c r="L294" s="231"/>
      <c r="M294" s="231"/>
      <c r="N294" s="231"/>
      <c r="O294" s="361">
        <v>1</v>
      </c>
      <c r="P294" s="256"/>
      <c r="Q294" s="256"/>
      <c r="R294" s="256"/>
      <c r="S294" s="231"/>
      <c r="T294" s="231"/>
      <c r="U294" s="231"/>
      <c r="V294" s="278" t="s">
        <v>688</v>
      </c>
      <c r="W294" s="231"/>
      <c r="X294" s="231"/>
      <c r="Y294" s="347"/>
      <c r="Z294" s="379">
        <f>Usaquén!$AV$22</f>
        <v>0.66659999999999997</v>
      </c>
      <c r="AA294" s="58"/>
      <c r="AB294" s="58"/>
      <c r="AC294" s="359"/>
      <c r="AD294" s="329"/>
      <c r="AE294" s="37"/>
      <c r="AF294" s="379">
        <f>Usaquén!$BB$22</f>
        <v>0</v>
      </c>
    </row>
    <row r="295" spans="1:32" ht="30.75" hidden="1" customHeight="1" x14ac:dyDescent="0.2">
      <c r="A295" s="35"/>
      <c r="B295" s="19"/>
      <c r="C295" s="19"/>
      <c r="D295" s="35"/>
      <c r="E295" s="231"/>
      <c r="F295" s="37"/>
      <c r="G295" s="37"/>
      <c r="H295" s="302"/>
      <c r="I295" s="35"/>
      <c r="J295" s="231"/>
      <c r="K295" s="231"/>
      <c r="L295" s="231"/>
      <c r="M295" s="231"/>
      <c r="N295" s="231"/>
      <c r="O295" s="361">
        <v>1</v>
      </c>
      <c r="P295" s="256"/>
      <c r="Q295" s="256"/>
      <c r="R295" s="256"/>
      <c r="S295" s="231"/>
      <c r="T295" s="231"/>
      <c r="U295" s="231"/>
      <c r="V295" s="278" t="s">
        <v>687</v>
      </c>
      <c r="W295" s="231"/>
      <c r="X295" s="231"/>
      <c r="Y295" s="347"/>
      <c r="Z295" s="379">
        <f>Usme!$AV$22</f>
        <v>0.66659999999999997</v>
      </c>
      <c r="AA295" s="58"/>
      <c r="AB295" s="58"/>
      <c r="AC295" s="359"/>
      <c r="AD295" s="329"/>
      <c r="AE295" s="37"/>
      <c r="AF295" s="379">
        <f>Usme!$BB$22</f>
        <v>0</v>
      </c>
    </row>
    <row r="296" spans="1:32" ht="30.75" hidden="1" customHeight="1" x14ac:dyDescent="0.2">
      <c r="A296" s="35"/>
      <c r="B296" s="19"/>
      <c r="C296" s="19"/>
      <c r="D296" s="35"/>
      <c r="E296" s="231"/>
      <c r="F296" s="37"/>
      <c r="G296" s="37"/>
      <c r="H296" s="302"/>
      <c r="I296" s="35"/>
      <c r="J296" s="231"/>
      <c r="K296" s="231"/>
      <c r="L296" s="231"/>
      <c r="M296" s="231"/>
      <c r="N296" s="231"/>
      <c r="O296" s="361">
        <v>1</v>
      </c>
      <c r="P296" s="256"/>
      <c r="Q296" s="256"/>
      <c r="R296" s="256"/>
      <c r="S296" s="231"/>
      <c r="T296" s="231"/>
      <c r="U296" s="231"/>
      <c r="V296" s="278" t="s">
        <v>769</v>
      </c>
      <c r="W296" s="231"/>
      <c r="X296" s="231"/>
      <c r="Y296" s="347"/>
      <c r="Z296" s="379">
        <v>0.66659999999999997</v>
      </c>
      <c r="AA296" s="58"/>
      <c r="AB296" s="58"/>
      <c r="AC296" s="359"/>
      <c r="AD296" s="329"/>
      <c r="AE296" s="37"/>
      <c r="AF296" s="379">
        <v>0</v>
      </c>
    </row>
    <row r="297" spans="1:32" ht="95.25" hidden="1" customHeight="1" x14ac:dyDescent="0.2">
      <c r="A297" s="35">
        <v>5</v>
      </c>
      <c r="B297" s="35" t="s">
        <v>61</v>
      </c>
      <c r="C297" s="19" t="s">
        <v>60</v>
      </c>
      <c r="D297" s="35" t="s">
        <v>254</v>
      </c>
      <c r="E297" s="231" t="s">
        <v>63</v>
      </c>
      <c r="F297" s="231" t="s">
        <v>202</v>
      </c>
      <c r="G297" s="231">
        <v>55</v>
      </c>
      <c r="H297" s="300" t="s">
        <v>443</v>
      </c>
      <c r="I297" s="37" t="s">
        <v>439</v>
      </c>
      <c r="J297" s="47" t="s">
        <v>247</v>
      </c>
      <c r="K297" s="47" t="s">
        <v>440</v>
      </c>
      <c r="L297" s="47">
        <v>12</v>
      </c>
      <c r="M297" s="47" t="s">
        <v>207</v>
      </c>
      <c r="N297" s="231" t="s">
        <v>441</v>
      </c>
      <c r="O297" s="257">
        <v>4</v>
      </c>
      <c r="P297" s="257">
        <v>4</v>
      </c>
      <c r="Q297" s="257">
        <v>4</v>
      </c>
      <c r="R297" s="257">
        <v>12</v>
      </c>
      <c r="S297" s="231" t="s">
        <v>76</v>
      </c>
      <c r="T297" s="231" t="s">
        <v>247</v>
      </c>
      <c r="U297" s="231" t="s">
        <v>442</v>
      </c>
      <c r="V297" s="231" t="s">
        <v>246</v>
      </c>
      <c r="W297" s="231" t="s">
        <v>50</v>
      </c>
      <c r="X297" s="231" t="s">
        <v>248</v>
      </c>
      <c r="Y297" s="347">
        <f t="shared" si="23"/>
        <v>0.33333333333333331</v>
      </c>
      <c r="Z297" s="347">
        <f>VLOOKUP(I297,'Nivel central'!$I$11:$Z$35,18,0)</f>
        <v>0</v>
      </c>
      <c r="AA297" s="58">
        <f t="shared" si="20"/>
        <v>0.33333333333333331</v>
      </c>
      <c r="AB297" s="58"/>
      <c r="AC297" s="359">
        <f t="shared" si="24"/>
        <v>0.33333333333333331</v>
      </c>
      <c r="AD297" s="329"/>
      <c r="AE297" s="37">
        <f t="shared" si="21"/>
        <v>12</v>
      </c>
      <c r="AF297" s="377">
        <f t="shared" si="22"/>
        <v>0</v>
      </c>
    </row>
    <row r="298" spans="1:32" ht="95.25" customHeight="1" x14ac:dyDescent="0.2">
      <c r="A298" s="35">
        <v>6</v>
      </c>
      <c r="B298" s="35" t="s">
        <v>62</v>
      </c>
      <c r="C298" s="19" t="s">
        <v>43</v>
      </c>
      <c r="D298" s="19" t="s">
        <v>261</v>
      </c>
      <c r="E298" s="39" t="s">
        <v>63</v>
      </c>
      <c r="F298" s="39" t="s">
        <v>258</v>
      </c>
      <c r="G298" s="39">
        <v>61</v>
      </c>
      <c r="H298" s="315" t="s">
        <v>259</v>
      </c>
      <c r="I298" s="39" t="s">
        <v>609</v>
      </c>
      <c r="J298" s="39" t="s">
        <v>610</v>
      </c>
      <c r="K298" s="39" t="s">
        <v>611</v>
      </c>
      <c r="L298" s="39">
        <v>1</v>
      </c>
      <c r="M298" s="39" t="s">
        <v>51</v>
      </c>
      <c r="N298" s="39" t="s">
        <v>260</v>
      </c>
      <c r="O298" s="316">
        <v>1</v>
      </c>
      <c r="P298" s="316">
        <v>1</v>
      </c>
      <c r="Q298" s="316">
        <v>1</v>
      </c>
      <c r="R298" s="316">
        <v>1</v>
      </c>
      <c r="S298" s="39" t="s">
        <v>54</v>
      </c>
      <c r="T298" s="39" t="s">
        <v>603</v>
      </c>
      <c r="U298" s="39" t="s">
        <v>484</v>
      </c>
      <c r="V298" s="19" t="s">
        <v>70</v>
      </c>
      <c r="W298" s="39" t="s">
        <v>608</v>
      </c>
      <c r="X298" s="39" t="s">
        <v>612</v>
      </c>
      <c r="Y298" s="347">
        <f t="shared" si="23"/>
        <v>1</v>
      </c>
      <c r="Z298" s="347">
        <f>VLOOKUP(I298,'Nivel central'!$I$11:$Z$35,18,0)</f>
        <v>1</v>
      </c>
      <c r="AA298" s="58">
        <f t="shared" si="20"/>
        <v>1</v>
      </c>
      <c r="AB298" s="58"/>
      <c r="AC298" s="359">
        <f t="shared" si="24"/>
        <v>1</v>
      </c>
      <c r="AD298" s="329"/>
      <c r="AE298" s="37">
        <f t="shared" si="21"/>
        <v>1</v>
      </c>
      <c r="AF298" s="377">
        <f t="shared" si="22"/>
        <v>1</v>
      </c>
    </row>
    <row r="299" spans="1:32" ht="95.25" customHeight="1" x14ac:dyDescent="0.2">
      <c r="A299" s="35">
        <v>6</v>
      </c>
      <c r="B299" s="35" t="s">
        <v>62</v>
      </c>
      <c r="C299" s="19" t="s">
        <v>43</v>
      </c>
      <c r="D299" s="19" t="s">
        <v>261</v>
      </c>
      <c r="E299" s="39" t="s">
        <v>63</v>
      </c>
      <c r="F299" s="39" t="s">
        <v>258</v>
      </c>
      <c r="G299" s="39">
        <v>61</v>
      </c>
      <c r="H299" s="315" t="s">
        <v>259</v>
      </c>
      <c r="I299" s="39" t="s">
        <v>613</v>
      </c>
      <c r="J299" s="39" t="s">
        <v>614</v>
      </c>
      <c r="K299" s="99" t="s">
        <v>599</v>
      </c>
      <c r="L299" s="99"/>
      <c r="M299" s="39" t="s">
        <v>55</v>
      </c>
      <c r="N299" s="39" t="s">
        <v>615</v>
      </c>
      <c r="O299" s="314">
        <v>1</v>
      </c>
      <c r="P299" s="314"/>
      <c r="Q299" s="314">
        <v>1</v>
      </c>
      <c r="R299" s="314">
        <v>2</v>
      </c>
      <c r="S299" s="39" t="s">
        <v>54</v>
      </c>
      <c r="T299" s="39" t="s">
        <v>604</v>
      </c>
      <c r="U299" s="39" t="s">
        <v>472</v>
      </c>
      <c r="V299" s="19" t="s">
        <v>70</v>
      </c>
      <c r="W299" s="39" t="s">
        <v>50</v>
      </c>
      <c r="X299" s="39" t="s">
        <v>612</v>
      </c>
      <c r="Y299" s="347">
        <f t="shared" si="23"/>
        <v>0.5</v>
      </c>
      <c r="Z299" s="347">
        <f>VLOOKUP(I299,'Nivel central'!$I$11:$Z$35,18,0)</f>
        <v>1</v>
      </c>
      <c r="AA299" s="58"/>
      <c r="AB299" s="58"/>
      <c r="AC299" s="359">
        <f t="shared" si="24"/>
        <v>0.5</v>
      </c>
      <c r="AD299" s="329"/>
      <c r="AE299" s="37">
        <f t="shared" si="21"/>
        <v>2</v>
      </c>
      <c r="AF299" s="377">
        <f t="shared" si="22"/>
        <v>0.5</v>
      </c>
    </row>
    <row r="300" spans="1:32" ht="95.25" customHeight="1" x14ac:dyDescent="0.2">
      <c r="A300" s="35">
        <v>6</v>
      </c>
      <c r="B300" s="35" t="s">
        <v>62</v>
      </c>
      <c r="C300" s="19" t="s">
        <v>59</v>
      </c>
      <c r="D300" s="19" t="s">
        <v>261</v>
      </c>
      <c r="E300" s="39" t="s">
        <v>63</v>
      </c>
      <c r="F300" s="39" t="s">
        <v>258</v>
      </c>
      <c r="G300" s="39">
        <v>61</v>
      </c>
      <c r="H300" s="315" t="s">
        <v>597</v>
      </c>
      <c r="I300" s="39" t="s">
        <v>616</v>
      </c>
      <c r="J300" s="39" t="s">
        <v>600</v>
      </c>
      <c r="K300" s="99" t="s">
        <v>618</v>
      </c>
      <c r="L300" s="99">
        <v>1</v>
      </c>
      <c r="M300" s="39" t="s">
        <v>55</v>
      </c>
      <c r="N300" s="39" t="s">
        <v>617</v>
      </c>
      <c r="O300" s="314"/>
      <c r="P300" s="314">
        <v>1</v>
      </c>
      <c r="Q300" s="314"/>
      <c r="R300" s="314">
        <v>1</v>
      </c>
      <c r="S300" s="39" t="s">
        <v>54</v>
      </c>
      <c r="T300" s="39" t="s">
        <v>605</v>
      </c>
      <c r="U300" s="39" t="s">
        <v>605</v>
      </c>
      <c r="V300" s="19" t="s">
        <v>70</v>
      </c>
      <c r="W300" s="39" t="s">
        <v>50</v>
      </c>
      <c r="X300" s="39" t="s">
        <v>363</v>
      </c>
      <c r="Y300" s="58"/>
      <c r="Z300" s="58"/>
      <c r="AA300" s="58">
        <f t="shared" si="20"/>
        <v>1</v>
      </c>
      <c r="AB300" s="58"/>
      <c r="AC300" s="359"/>
      <c r="AD300" s="329"/>
      <c r="AE300" s="37">
        <f t="shared" si="21"/>
        <v>1</v>
      </c>
      <c r="AF300" s="367">
        <f t="shared" si="22"/>
        <v>0</v>
      </c>
    </row>
    <row r="301" spans="1:32" ht="95.25" customHeight="1" x14ac:dyDescent="0.2">
      <c r="A301" s="35">
        <v>6</v>
      </c>
      <c r="B301" s="35" t="s">
        <v>62</v>
      </c>
      <c r="C301" s="19" t="s">
        <v>59</v>
      </c>
      <c r="D301" s="19" t="s">
        <v>261</v>
      </c>
      <c r="E301" s="39" t="s">
        <v>63</v>
      </c>
      <c r="F301" s="39" t="s">
        <v>258</v>
      </c>
      <c r="G301" s="39">
        <v>61</v>
      </c>
      <c r="H301" s="315" t="s">
        <v>597</v>
      </c>
      <c r="I301" s="39" t="s">
        <v>619</v>
      </c>
      <c r="J301" s="39" t="s">
        <v>601</v>
      </c>
      <c r="K301" s="99" t="s">
        <v>501</v>
      </c>
      <c r="L301" s="99">
        <v>1</v>
      </c>
      <c r="M301" s="39" t="s">
        <v>55</v>
      </c>
      <c r="N301" s="39" t="s">
        <v>620</v>
      </c>
      <c r="O301" s="314"/>
      <c r="P301" s="314"/>
      <c r="Q301" s="314">
        <v>1</v>
      </c>
      <c r="R301" s="314">
        <v>1</v>
      </c>
      <c r="S301" s="39" t="s">
        <v>54</v>
      </c>
      <c r="T301" s="39" t="s">
        <v>606</v>
      </c>
      <c r="U301" s="39" t="s">
        <v>605</v>
      </c>
      <c r="V301" s="19" t="s">
        <v>70</v>
      </c>
      <c r="W301" s="39" t="s">
        <v>50</v>
      </c>
      <c r="X301" s="39" t="s">
        <v>363</v>
      </c>
      <c r="Y301" s="58"/>
      <c r="Z301" s="58"/>
      <c r="AA301" s="58"/>
      <c r="AB301" s="58"/>
      <c r="AC301" s="359">
        <f t="shared" si="24"/>
        <v>1</v>
      </c>
      <c r="AD301" s="329"/>
      <c r="AE301" s="37">
        <f t="shared" si="21"/>
        <v>1</v>
      </c>
      <c r="AF301" s="367">
        <f t="shared" si="22"/>
        <v>0</v>
      </c>
    </row>
    <row r="302" spans="1:32" ht="95.25" customHeight="1" x14ac:dyDescent="0.2">
      <c r="A302" s="35">
        <v>6</v>
      </c>
      <c r="B302" s="35" t="s">
        <v>62</v>
      </c>
      <c r="C302" s="19" t="s">
        <v>43</v>
      </c>
      <c r="D302" s="19" t="s">
        <v>261</v>
      </c>
      <c r="E302" s="39" t="s">
        <v>63</v>
      </c>
      <c r="F302" s="39" t="s">
        <v>258</v>
      </c>
      <c r="G302" s="39">
        <v>61</v>
      </c>
      <c r="H302" s="315" t="s">
        <v>598</v>
      </c>
      <c r="I302" s="39" t="s">
        <v>621</v>
      </c>
      <c r="J302" s="39" t="s">
        <v>623</v>
      </c>
      <c r="K302" s="99" t="s">
        <v>622</v>
      </c>
      <c r="L302" s="99"/>
      <c r="M302" s="39" t="s">
        <v>55</v>
      </c>
      <c r="N302" s="39" t="s">
        <v>371</v>
      </c>
      <c r="O302" s="314">
        <v>1</v>
      </c>
      <c r="P302" s="314"/>
      <c r="Q302" s="314">
        <v>1</v>
      </c>
      <c r="R302" s="314">
        <v>2</v>
      </c>
      <c r="S302" s="39" t="s">
        <v>54</v>
      </c>
      <c r="T302" s="39" t="s">
        <v>604</v>
      </c>
      <c r="U302" s="39" t="s">
        <v>485</v>
      </c>
      <c r="V302" s="19" t="s">
        <v>70</v>
      </c>
      <c r="W302" s="39" t="s">
        <v>50</v>
      </c>
      <c r="X302" s="39" t="s">
        <v>363</v>
      </c>
      <c r="Y302" s="347">
        <f t="shared" si="23"/>
        <v>0.5</v>
      </c>
      <c r="Z302" s="347">
        <f>VLOOKUP(I302,'Nivel central'!$I$11:$Z$35,18,0)</f>
        <v>0.5</v>
      </c>
      <c r="AA302" s="58"/>
      <c r="AB302" s="58"/>
      <c r="AC302" s="359">
        <f t="shared" si="24"/>
        <v>0.5</v>
      </c>
      <c r="AD302" s="329"/>
      <c r="AE302" s="37">
        <f t="shared" si="21"/>
        <v>2</v>
      </c>
      <c r="AF302" s="377">
        <f t="shared" si="22"/>
        <v>0.25</v>
      </c>
    </row>
    <row r="303" spans="1:32" ht="95.25" customHeight="1" x14ac:dyDescent="0.2">
      <c r="A303" s="35">
        <v>6</v>
      </c>
      <c r="B303" s="35" t="s">
        <v>62</v>
      </c>
      <c r="C303" s="19" t="s">
        <v>59</v>
      </c>
      <c r="D303" s="19" t="s">
        <v>261</v>
      </c>
      <c r="E303" s="39" t="s">
        <v>63</v>
      </c>
      <c r="F303" s="39" t="s">
        <v>258</v>
      </c>
      <c r="G303" s="39">
        <v>61</v>
      </c>
      <c r="H303" s="315" t="s">
        <v>598</v>
      </c>
      <c r="I303" s="39" t="s">
        <v>624</v>
      </c>
      <c r="J303" s="39" t="s">
        <v>602</v>
      </c>
      <c r="K303" s="99" t="s">
        <v>625</v>
      </c>
      <c r="L303" s="99"/>
      <c r="M303" s="39" t="s">
        <v>55</v>
      </c>
      <c r="N303" s="39" t="s">
        <v>626</v>
      </c>
      <c r="O303" s="314"/>
      <c r="P303" s="314"/>
      <c r="Q303" s="314">
        <v>1</v>
      </c>
      <c r="R303" s="314">
        <v>1</v>
      </c>
      <c r="S303" s="39" t="s">
        <v>54</v>
      </c>
      <c r="T303" s="39" t="s">
        <v>607</v>
      </c>
      <c r="U303" s="39" t="s">
        <v>627</v>
      </c>
      <c r="V303" s="19" t="s">
        <v>70</v>
      </c>
      <c r="W303" s="39" t="s">
        <v>50</v>
      </c>
      <c r="X303" s="39" t="s">
        <v>363</v>
      </c>
      <c r="Y303" s="58"/>
      <c r="Z303" s="58"/>
      <c r="AA303" s="58"/>
      <c r="AB303" s="58"/>
      <c r="AC303" s="359">
        <f t="shared" si="24"/>
        <v>1</v>
      </c>
      <c r="AD303" s="329"/>
      <c r="AE303" s="37">
        <f t="shared" si="21"/>
        <v>1</v>
      </c>
      <c r="AF303" s="367">
        <f t="shared" si="22"/>
        <v>0</v>
      </c>
    </row>
    <row r="304" spans="1:32" ht="95.25" hidden="1" customHeight="1" x14ac:dyDescent="0.2">
      <c r="A304" s="35">
        <v>1</v>
      </c>
      <c r="B304" s="35" t="s">
        <v>44</v>
      </c>
      <c r="C304" s="19" t="s">
        <v>43</v>
      </c>
      <c r="D304" s="35" t="s">
        <v>2</v>
      </c>
      <c r="E304" s="35" t="s">
        <v>63</v>
      </c>
      <c r="F304" s="35" t="s">
        <v>64</v>
      </c>
      <c r="G304" s="35">
        <v>62</v>
      </c>
      <c r="H304" s="302" t="s">
        <v>65</v>
      </c>
      <c r="I304" s="19" t="s">
        <v>66</v>
      </c>
      <c r="J304" s="19" t="s">
        <v>67</v>
      </c>
      <c r="K304" s="19" t="s">
        <v>68</v>
      </c>
      <c r="L304" s="35">
        <v>0</v>
      </c>
      <c r="M304" s="19" t="s">
        <v>55</v>
      </c>
      <c r="N304" s="19" t="s">
        <v>67</v>
      </c>
      <c r="O304" s="255"/>
      <c r="P304" s="255">
        <v>1</v>
      </c>
      <c r="Q304" s="255"/>
      <c r="R304" s="255">
        <v>1</v>
      </c>
      <c r="S304" s="19" t="s">
        <v>54</v>
      </c>
      <c r="T304" s="19" t="s">
        <v>138</v>
      </c>
      <c r="U304" s="19" t="s">
        <v>69</v>
      </c>
      <c r="V304" s="19" t="s">
        <v>70</v>
      </c>
      <c r="W304" s="19" t="s">
        <v>71</v>
      </c>
      <c r="X304" s="19" t="s">
        <v>72</v>
      </c>
      <c r="Y304" s="58"/>
      <c r="Z304" s="58"/>
      <c r="AA304" s="58">
        <f t="shared" si="20"/>
        <v>1</v>
      </c>
      <c r="AB304" s="58"/>
      <c r="AC304" s="359"/>
      <c r="AD304" s="358"/>
      <c r="AE304" s="37">
        <f t="shared" si="21"/>
        <v>1</v>
      </c>
      <c r="AF304" s="367">
        <f t="shared" si="22"/>
        <v>0</v>
      </c>
    </row>
    <row r="305" spans="1:32" ht="76.5" hidden="1" x14ac:dyDescent="0.2">
      <c r="A305" s="35">
        <v>1</v>
      </c>
      <c r="B305" s="35" t="s">
        <v>44</v>
      </c>
      <c r="C305" s="19" t="s">
        <v>60</v>
      </c>
      <c r="D305" s="35" t="s">
        <v>2</v>
      </c>
      <c r="E305" s="35" t="s">
        <v>63</v>
      </c>
      <c r="F305" s="35" t="s">
        <v>64</v>
      </c>
      <c r="G305" s="35">
        <v>62</v>
      </c>
      <c r="H305" s="302" t="s">
        <v>65</v>
      </c>
      <c r="I305" s="19" t="s">
        <v>1535</v>
      </c>
      <c r="J305" s="19" t="s">
        <v>74</v>
      </c>
      <c r="K305" s="19" t="s">
        <v>452</v>
      </c>
      <c r="L305" s="35">
        <v>0</v>
      </c>
      <c r="M305" s="19" t="s">
        <v>75</v>
      </c>
      <c r="N305" s="19" t="s">
        <v>74</v>
      </c>
      <c r="O305" s="279"/>
      <c r="P305" s="279">
        <v>1</v>
      </c>
      <c r="Q305" s="279">
        <v>1</v>
      </c>
      <c r="R305" s="279">
        <v>2</v>
      </c>
      <c r="S305" s="19" t="s">
        <v>76</v>
      </c>
      <c r="T305" s="19" t="s">
        <v>158</v>
      </c>
      <c r="U305" s="19" t="s">
        <v>454</v>
      </c>
      <c r="V305" s="19" t="s">
        <v>70</v>
      </c>
      <c r="W305" s="19" t="s">
        <v>71</v>
      </c>
      <c r="X305" s="19" t="s">
        <v>77</v>
      </c>
      <c r="Y305" s="58"/>
      <c r="Z305" s="58"/>
      <c r="AA305" s="58">
        <f t="shared" si="20"/>
        <v>0.5</v>
      </c>
      <c r="AB305" s="58"/>
      <c r="AC305" s="359">
        <f t="shared" si="24"/>
        <v>0.5</v>
      </c>
      <c r="AD305" s="366"/>
      <c r="AE305" s="37">
        <f t="shared" si="21"/>
        <v>2</v>
      </c>
      <c r="AF305" s="367">
        <f t="shared" si="22"/>
        <v>0</v>
      </c>
    </row>
    <row r="306" spans="1:32" ht="76.5" hidden="1" x14ac:dyDescent="0.2">
      <c r="A306" s="35">
        <v>1</v>
      </c>
      <c r="B306" s="35" t="s">
        <v>44</v>
      </c>
      <c r="C306" s="19" t="s">
        <v>60</v>
      </c>
      <c r="D306" s="35" t="s">
        <v>2</v>
      </c>
      <c r="E306" s="35" t="s">
        <v>63</v>
      </c>
      <c r="F306" s="35" t="s">
        <v>64</v>
      </c>
      <c r="G306" s="35">
        <v>62</v>
      </c>
      <c r="H306" s="302" t="s">
        <v>65</v>
      </c>
      <c r="I306" s="19" t="s">
        <v>78</v>
      </c>
      <c r="J306" s="19" t="s">
        <v>79</v>
      </c>
      <c r="K306" s="19" t="s">
        <v>80</v>
      </c>
      <c r="L306" s="19">
        <v>0</v>
      </c>
      <c r="M306" s="19" t="s">
        <v>55</v>
      </c>
      <c r="N306" s="19" t="s">
        <v>81</v>
      </c>
      <c r="O306" s="279"/>
      <c r="P306" s="279">
        <v>1</v>
      </c>
      <c r="Q306" s="279"/>
      <c r="R306" s="255">
        <v>1</v>
      </c>
      <c r="S306" s="19" t="s">
        <v>54</v>
      </c>
      <c r="T306" s="19" t="s">
        <v>82</v>
      </c>
      <c r="U306" s="19" t="s">
        <v>83</v>
      </c>
      <c r="V306" s="19" t="s">
        <v>70</v>
      </c>
      <c r="W306" s="19" t="s">
        <v>71</v>
      </c>
      <c r="X306" s="19" t="s">
        <v>84</v>
      </c>
      <c r="Y306" s="58"/>
      <c r="Z306" s="58"/>
      <c r="AA306" s="58">
        <f t="shared" si="20"/>
        <v>1</v>
      </c>
      <c r="AB306" s="58"/>
      <c r="AC306" s="359"/>
      <c r="AD306" s="366"/>
      <c r="AE306" s="37">
        <f t="shared" si="21"/>
        <v>1</v>
      </c>
      <c r="AF306" s="367">
        <f t="shared" si="22"/>
        <v>0</v>
      </c>
    </row>
    <row r="307" spans="1:32" ht="76.5" hidden="1" x14ac:dyDescent="0.2">
      <c r="A307" s="35">
        <v>1</v>
      </c>
      <c r="B307" s="35" t="s">
        <v>44</v>
      </c>
      <c r="C307" s="19" t="s">
        <v>60</v>
      </c>
      <c r="D307" s="35" t="s">
        <v>2</v>
      </c>
      <c r="E307" s="35" t="s">
        <v>63</v>
      </c>
      <c r="F307" s="35" t="s">
        <v>64</v>
      </c>
      <c r="G307" s="35">
        <v>62</v>
      </c>
      <c r="H307" s="302" t="s">
        <v>65</v>
      </c>
      <c r="I307" s="19" t="s">
        <v>85</v>
      </c>
      <c r="J307" s="19" t="s">
        <v>455</v>
      </c>
      <c r="K307" s="19" t="s">
        <v>86</v>
      </c>
      <c r="L307" s="35">
        <v>0</v>
      </c>
      <c r="M307" s="19" t="s">
        <v>55</v>
      </c>
      <c r="N307" s="19" t="s">
        <v>87</v>
      </c>
      <c r="O307" s="279"/>
      <c r="P307" s="279">
        <v>1</v>
      </c>
      <c r="Q307" s="279"/>
      <c r="R307" s="255">
        <v>1</v>
      </c>
      <c r="S307" s="19" t="s">
        <v>54</v>
      </c>
      <c r="T307" s="19" t="s">
        <v>456</v>
      </c>
      <c r="U307" s="19" t="s">
        <v>69</v>
      </c>
      <c r="V307" s="19" t="s">
        <v>70</v>
      </c>
      <c r="W307" s="19" t="s">
        <v>71</v>
      </c>
      <c r="X307" s="19" t="s">
        <v>88</v>
      </c>
      <c r="Y307" s="58"/>
      <c r="Z307" s="58"/>
      <c r="AA307" s="58">
        <f t="shared" si="20"/>
        <v>1</v>
      </c>
      <c r="AB307" s="58"/>
      <c r="AC307" s="359"/>
      <c r="AD307" s="366"/>
      <c r="AE307" s="37">
        <f t="shared" si="21"/>
        <v>1</v>
      </c>
      <c r="AF307" s="367">
        <f t="shared" si="22"/>
        <v>0</v>
      </c>
    </row>
    <row r="308" spans="1:32" ht="76.5" hidden="1" x14ac:dyDescent="0.2">
      <c r="A308" s="35">
        <v>1</v>
      </c>
      <c r="B308" s="35" t="s">
        <v>44</v>
      </c>
      <c r="C308" s="19" t="s">
        <v>60</v>
      </c>
      <c r="D308" s="35" t="s">
        <v>2</v>
      </c>
      <c r="E308" s="35" t="s">
        <v>63</v>
      </c>
      <c r="F308" s="35" t="s">
        <v>64</v>
      </c>
      <c r="G308" s="35">
        <v>62</v>
      </c>
      <c r="H308" s="302" t="s">
        <v>65</v>
      </c>
      <c r="I308" s="19" t="s">
        <v>89</v>
      </c>
      <c r="J308" s="19" t="s">
        <v>90</v>
      </c>
      <c r="K308" s="19" t="s">
        <v>91</v>
      </c>
      <c r="L308" s="35">
        <v>0</v>
      </c>
      <c r="M308" s="19" t="s">
        <v>55</v>
      </c>
      <c r="N308" s="19" t="s">
        <v>92</v>
      </c>
      <c r="O308" s="279"/>
      <c r="P308" s="279">
        <v>1</v>
      </c>
      <c r="Q308" s="279"/>
      <c r="R308" s="255">
        <v>1</v>
      </c>
      <c r="S308" s="19" t="s">
        <v>54</v>
      </c>
      <c r="T308" s="19" t="s">
        <v>93</v>
      </c>
      <c r="U308" s="19" t="s">
        <v>69</v>
      </c>
      <c r="V308" s="19" t="s">
        <v>70</v>
      </c>
      <c r="W308" s="19" t="s">
        <v>71</v>
      </c>
      <c r="X308" s="19" t="s">
        <v>88</v>
      </c>
      <c r="Y308" s="58"/>
      <c r="Z308" s="58"/>
      <c r="AA308" s="58">
        <f t="shared" si="20"/>
        <v>1</v>
      </c>
      <c r="AB308" s="58"/>
      <c r="AC308" s="359"/>
      <c r="AD308" s="366"/>
      <c r="AE308" s="37">
        <f t="shared" si="21"/>
        <v>1</v>
      </c>
      <c r="AF308" s="367">
        <f t="shared" si="22"/>
        <v>0</v>
      </c>
    </row>
    <row r="309" spans="1:32" ht="76.5" hidden="1" x14ac:dyDescent="0.2">
      <c r="A309" s="35">
        <v>1</v>
      </c>
      <c r="B309" s="35" t="s">
        <v>44</v>
      </c>
      <c r="C309" s="19" t="s">
        <v>60</v>
      </c>
      <c r="D309" s="35" t="s">
        <v>2</v>
      </c>
      <c r="E309" s="35" t="s">
        <v>63</v>
      </c>
      <c r="F309" s="35" t="s">
        <v>64</v>
      </c>
      <c r="G309" s="35">
        <v>62</v>
      </c>
      <c r="H309" s="302" t="s">
        <v>65</v>
      </c>
      <c r="I309" s="19" t="s">
        <v>94</v>
      </c>
      <c r="J309" s="19" t="s">
        <v>95</v>
      </c>
      <c r="K309" s="19" t="s">
        <v>96</v>
      </c>
      <c r="L309" s="35">
        <v>0</v>
      </c>
      <c r="M309" s="19" t="s">
        <v>55</v>
      </c>
      <c r="N309" s="19" t="s">
        <v>97</v>
      </c>
      <c r="O309" s="279"/>
      <c r="P309" s="279"/>
      <c r="Q309" s="279">
        <v>1</v>
      </c>
      <c r="R309" s="255">
        <v>1</v>
      </c>
      <c r="S309" s="19" t="s">
        <v>54</v>
      </c>
      <c r="T309" s="19" t="s">
        <v>98</v>
      </c>
      <c r="U309" s="19" t="s">
        <v>69</v>
      </c>
      <c r="V309" s="19" t="s">
        <v>70</v>
      </c>
      <c r="W309" s="19" t="s">
        <v>99</v>
      </c>
      <c r="X309" s="19" t="s">
        <v>100</v>
      </c>
      <c r="Y309" s="58"/>
      <c r="Z309" s="58"/>
      <c r="AA309" s="58"/>
      <c r="AB309" s="58"/>
      <c r="AC309" s="359">
        <f t="shared" si="24"/>
        <v>1</v>
      </c>
      <c r="AD309" s="366"/>
      <c r="AE309" s="37">
        <f t="shared" si="21"/>
        <v>1</v>
      </c>
      <c r="AF309" s="367">
        <f t="shared" si="22"/>
        <v>0</v>
      </c>
    </row>
    <row r="310" spans="1:32" ht="76.5" hidden="1" x14ac:dyDescent="0.2">
      <c r="A310" s="35">
        <v>1</v>
      </c>
      <c r="B310" s="35" t="s">
        <v>44</v>
      </c>
      <c r="C310" s="19" t="s">
        <v>60</v>
      </c>
      <c r="D310" s="35" t="s">
        <v>2</v>
      </c>
      <c r="E310" s="35" t="s">
        <v>63</v>
      </c>
      <c r="F310" s="35" t="s">
        <v>64</v>
      </c>
      <c r="G310" s="35">
        <v>62</v>
      </c>
      <c r="H310" s="302" t="s">
        <v>65</v>
      </c>
      <c r="I310" s="19" t="s">
        <v>101</v>
      </c>
      <c r="J310" s="19" t="s">
        <v>457</v>
      </c>
      <c r="K310" s="19" t="s">
        <v>102</v>
      </c>
      <c r="L310" s="35">
        <v>0</v>
      </c>
      <c r="M310" s="19" t="s">
        <v>55</v>
      </c>
      <c r="N310" s="19" t="s">
        <v>103</v>
      </c>
      <c r="O310" s="279"/>
      <c r="P310" s="279">
        <v>1</v>
      </c>
      <c r="Q310" s="279"/>
      <c r="R310" s="255">
        <v>1</v>
      </c>
      <c r="S310" s="19" t="s">
        <v>54</v>
      </c>
      <c r="T310" s="19" t="s">
        <v>104</v>
      </c>
      <c r="U310" s="19" t="s">
        <v>69</v>
      </c>
      <c r="V310" s="19" t="s">
        <v>70</v>
      </c>
      <c r="W310" s="19" t="s">
        <v>99</v>
      </c>
      <c r="X310" s="19" t="s">
        <v>105</v>
      </c>
      <c r="Y310" s="58"/>
      <c r="Z310" s="58"/>
      <c r="AA310" s="58">
        <f t="shared" si="20"/>
        <v>1</v>
      </c>
      <c r="AB310" s="58"/>
      <c r="AC310" s="359"/>
      <c r="AD310" s="366"/>
      <c r="AE310" s="37">
        <f t="shared" si="21"/>
        <v>1</v>
      </c>
      <c r="AF310" s="367">
        <f t="shared" si="22"/>
        <v>0</v>
      </c>
    </row>
    <row r="311" spans="1:32" ht="89.25" hidden="1" x14ac:dyDescent="0.2">
      <c r="A311" s="35">
        <v>1</v>
      </c>
      <c r="B311" s="35" t="s">
        <v>44</v>
      </c>
      <c r="C311" s="19" t="s">
        <v>60</v>
      </c>
      <c r="D311" s="35" t="s">
        <v>2</v>
      </c>
      <c r="E311" s="35" t="s">
        <v>63</v>
      </c>
      <c r="F311" s="35" t="s">
        <v>64</v>
      </c>
      <c r="G311" s="35">
        <v>62</v>
      </c>
      <c r="H311" s="302" t="s">
        <v>65</v>
      </c>
      <c r="I311" s="19" t="s">
        <v>106</v>
      </c>
      <c r="J311" s="19" t="s">
        <v>107</v>
      </c>
      <c r="K311" s="19" t="s">
        <v>458</v>
      </c>
      <c r="L311" s="35">
        <v>0</v>
      </c>
      <c r="M311" s="19" t="s">
        <v>108</v>
      </c>
      <c r="N311" s="19" t="s">
        <v>459</v>
      </c>
      <c r="O311" s="352"/>
      <c r="P311" s="352"/>
      <c r="Q311" s="352">
        <v>0.8</v>
      </c>
      <c r="R311" s="261">
        <v>0.8</v>
      </c>
      <c r="S311" s="19" t="s">
        <v>54</v>
      </c>
      <c r="T311" s="19" t="s">
        <v>109</v>
      </c>
      <c r="U311" s="19" t="s">
        <v>69</v>
      </c>
      <c r="V311" s="19" t="s">
        <v>70</v>
      </c>
      <c r="W311" s="19" t="s">
        <v>99</v>
      </c>
      <c r="X311" s="19" t="s">
        <v>109</v>
      </c>
      <c r="Y311" s="58"/>
      <c r="Z311" s="58"/>
      <c r="AA311" s="58"/>
      <c r="AB311" s="58"/>
      <c r="AC311" s="359">
        <f t="shared" si="24"/>
        <v>1</v>
      </c>
      <c r="AD311" s="366"/>
      <c r="AE311" s="37">
        <f t="shared" si="21"/>
        <v>0.8</v>
      </c>
      <c r="AF311" s="367">
        <f t="shared" si="22"/>
        <v>0</v>
      </c>
    </row>
    <row r="312" spans="1:32" ht="76.5" hidden="1" x14ac:dyDescent="0.2">
      <c r="A312" s="35">
        <v>1</v>
      </c>
      <c r="B312" s="35" t="s">
        <v>44</v>
      </c>
      <c r="C312" s="19" t="s">
        <v>60</v>
      </c>
      <c r="D312" s="35" t="s">
        <v>2</v>
      </c>
      <c r="E312" s="35" t="s">
        <v>63</v>
      </c>
      <c r="F312" s="35" t="s">
        <v>64</v>
      </c>
      <c r="G312" s="35">
        <v>62</v>
      </c>
      <c r="H312" s="302" t="s">
        <v>65</v>
      </c>
      <c r="I312" s="19" t="s">
        <v>111</v>
      </c>
      <c r="J312" s="19" t="s">
        <v>112</v>
      </c>
      <c r="K312" s="19" t="s">
        <v>113</v>
      </c>
      <c r="L312" s="35">
        <v>0</v>
      </c>
      <c r="M312" s="19" t="s">
        <v>108</v>
      </c>
      <c r="N312" s="19" t="s">
        <v>114</v>
      </c>
      <c r="O312" s="352"/>
      <c r="P312" s="352"/>
      <c r="Q312" s="160">
        <v>0.5</v>
      </c>
      <c r="R312" s="261">
        <v>0.5</v>
      </c>
      <c r="S312" s="19" t="s">
        <v>54</v>
      </c>
      <c r="T312" s="19" t="s">
        <v>109</v>
      </c>
      <c r="U312" s="19" t="s">
        <v>69</v>
      </c>
      <c r="V312" s="19" t="s">
        <v>70</v>
      </c>
      <c r="W312" s="19" t="s">
        <v>99</v>
      </c>
      <c r="X312" s="19" t="s">
        <v>109</v>
      </c>
      <c r="Y312" s="58"/>
      <c r="Z312" s="58"/>
      <c r="AA312" s="58"/>
      <c r="AB312" s="58"/>
      <c r="AC312" s="359">
        <f t="shared" si="24"/>
        <v>1</v>
      </c>
      <c r="AD312" s="366"/>
      <c r="AE312" s="37">
        <f t="shared" si="21"/>
        <v>0.5</v>
      </c>
      <c r="AF312" s="367">
        <f t="shared" si="22"/>
        <v>0</v>
      </c>
    </row>
    <row r="313" spans="1:32" ht="102" hidden="1" x14ac:dyDescent="0.2">
      <c r="A313" s="35">
        <v>1</v>
      </c>
      <c r="B313" s="35" t="s">
        <v>44</v>
      </c>
      <c r="C313" s="19" t="s">
        <v>60</v>
      </c>
      <c r="D313" s="35" t="s">
        <v>2</v>
      </c>
      <c r="E313" s="35" t="s">
        <v>63</v>
      </c>
      <c r="F313" s="35" t="s">
        <v>64</v>
      </c>
      <c r="G313" s="35">
        <v>62</v>
      </c>
      <c r="H313" s="302" t="s">
        <v>65</v>
      </c>
      <c r="I313" s="19" t="s">
        <v>115</v>
      </c>
      <c r="J313" s="19" t="s">
        <v>116</v>
      </c>
      <c r="K313" s="19" t="s">
        <v>460</v>
      </c>
      <c r="L313" s="35" t="s">
        <v>117</v>
      </c>
      <c r="M313" s="19" t="s">
        <v>75</v>
      </c>
      <c r="N313" s="19" t="s">
        <v>116</v>
      </c>
      <c r="O313" s="352"/>
      <c r="P313" s="352"/>
      <c r="Q313" s="160">
        <v>1</v>
      </c>
      <c r="R313" s="352">
        <v>1</v>
      </c>
      <c r="S313" s="19" t="s">
        <v>54</v>
      </c>
      <c r="T313" s="19" t="s">
        <v>118</v>
      </c>
      <c r="U313" s="19"/>
      <c r="V313" s="19" t="s">
        <v>70</v>
      </c>
      <c r="W313" s="19" t="s">
        <v>99</v>
      </c>
      <c r="X313" s="19" t="s">
        <v>461</v>
      </c>
      <c r="Y313" s="58"/>
      <c r="Z313" s="58"/>
      <c r="AA313" s="58"/>
      <c r="AB313" s="58"/>
      <c r="AC313" s="359">
        <f t="shared" si="24"/>
        <v>1</v>
      </c>
      <c r="AD313" s="366"/>
      <c r="AE313" s="37">
        <f t="shared" si="21"/>
        <v>1</v>
      </c>
      <c r="AF313" s="367">
        <f t="shared" si="22"/>
        <v>0</v>
      </c>
    </row>
    <row r="314" spans="1:32" ht="76.5" hidden="1" x14ac:dyDescent="0.2">
      <c r="A314" s="35">
        <v>1</v>
      </c>
      <c r="B314" s="35" t="s">
        <v>44</v>
      </c>
      <c r="C314" s="19" t="s">
        <v>60</v>
      </c>
      <c r="D314" s="35" t="s">
        <v>2</v>
      </c>
      <c r="E314" s="35" t="s">
        <v>63</v>
      </c>
      <c r="F314" s="35" t="s">
        <v>64</v>
      </c>
      <c r="G314" s="35">
        <v>62</v>
      </c>
      <c r="H314" s="302" t="s">
        <v>65</v>
      </c>
      <c r="I314" s="19" t="s">
        <v>628</v>
      </c>
      <c r="J314" s="19" t="s">
        <v>119</v>
      </c>
      <c r="K314" s="19" t="s">
        <v>462</v>
      </c>
      <c r="L314" s="35">
        <v>0</v>
      </c>
      <c r="M314" s="19" t="s">
        <v>55</v>
      </c>
      <c r="N314" s="19" t="s">
        <v>120</v>
      </c>
      <c r="O314" s="279"/>
      <c r="P314" s="279">
        <v>1</v>
      </c>
      <c r="Q314" s="279"/>
      <c r="R314" s="255">
        <v>1</v>
      </c>
      <c r="S314" s="19" t="s">
        <v>54</v>
      </c>
      <c r="T314" s="19" t="s">
        <v>158</v>
      </c>
      <c r="U314" s="19" t="s">
        <v>121</v>
      </c>
      <c r="V314" s="19" t="s">
        <v>122</v>
      </c>
      <c r="W314" s="35" t="s">
        <v>50</v>
      </c>
      <c r="X314" s="19" t="s">
        <v>123</v>
      </c>
      <c r="Y314" s="58"/>
      <c r="Z314" s="58"/>
      <c r="AA314" s="58">
        <f t="shared" si="20"/>
        <v>1</v>
      </c>
      <c r="AB314" s="58"/>
      <c r="AC314" s="359"/>
      <c r="AD314" s="366"/>
      <c r="AE314" s="37">
        <f t="shared" si="21"/>
        <v>1</v>
      </c>
      <c r="AF314" s="367">
        <f t="shared" si="22"/>
        <v>0</v>
      </c>
    </row>
    <row r="315" spans="1:32" ht="77.25" hidden="1" thickBot="1" x14ac:dyDescent="0.25">
      <c r="A315" s="370">
        <v>6</v>
      </c>
      <c r="B315" s="370" t="s">
        <v>62</v>
      </c>
      <c r="C315" s="371" t="s">
        <v>60</v>
      </c>
      <c r="D315" s="370" t="s">
        <v>301</v>
      </c>
      <c r="E315" s="370" t="s">
        <v>63</v>
      </c>
      <c r="F315" s="321" t="s">
        <v>64</v>
      </c>
      <c r="G315" s="321">
        <v>63</v>
      </c>
      <c r="H315" s="321" t="s">
        <v>300</v>
      </c>
      <c r="I315" s="317" t="s">
        <v>1538</v>
      </c>
      <c r="J315" s="317" t="s">
        <v>311</v>
      </c>
      <c r="K315" s="317" t="s">
        <v>463</v>
      </c>
      <c r="L315" s="318">
        <v>2</v>
      </c>
      <c r="M315" s="317" t="s">
        <v>55</v>
      </c>
      <c r="N315" s="317" t="s">
        <v>312</v>
      </c>
      <c r="O315" s="319">
        <v>1</v>
      </c>
      <c r="P315" s="319">
        <v>1</v>
      </c>
      <c r="Q315" s="319">
        <v>2</v>
      </c>
      <c r="R315" s="320">
        <v>4</v>
      </c>
      <c r="S315" s="317" t="s">
        <v>47</v>
      </c>
      <c r="T315" s="317" t="s">
        <v>313</v>
      </c>
      <c r="U315" s="317" t="s">
        <v>315</v>
      </c>
      <c r="V315" s="317" t="s">
        <v>314</v>
      </c>
      <c r="W315" s="321" t="s">
        <v>50</v>
      </c>
      <c r="X315" s="317" t="s">
        <v>316</v>
      </c>
      <c r="Y315" s="380">
        <f>O315/R315</f>
        <v>0.25</v>
      </c>
      <c r="Z315" s="380">
        <f>VLOOKUP(I315,'Nivel central'!$I$11:$Z$35,18,0)</f>
        <v>1</v>
      </c>
      <c r="AA315" s="368">
        <f t="shared" si="20"/>
        <v>0.25</v>
      </c>
      <c r="AB315" s="368"/>
      <c r="AC315" s="369">
        <f t="shared" si="24"/>
        <v>0.5</v>
      </c>
      <c r="AD315" s="317"/>
      <c r="AE315" s="335">
        <f t="shared" si="21"/>
        <v>4</v>
      </c>
      <c r="AF315" s="380">
        <f t="shared" si="22"/>
        <v>0.25</v>
      </c>
    </row>
    <row r="316" spans="1:32" x14ac:dyDescent="0.2">
      <c r="Z316" s="418"/>
    </row>
    <row r="318" spans="1:32" x14ac:dyDescent="0.2">
      <c r="Y318" s="419">
        <f>AVERAGE(Y217,Y216,Y195,Y194,Y193,Y192,Y191,Y169,Y168,Y167,Y166,Y165,Y164,Y143,Y142,Y141,Y140,Y139,Y138,Y117,Y95,Y94,Y93,Y92,Y71,Y70,Y69,Y68,Y67,Y45,Y24,Y23)</f>
        <v>0.875</v>
      </c>
      <c r="Z318" s="419">
        <f>AVERAGE(Z217,Z216,Z195,Z194,Z193,Z192,Z191,Z169,Z168,Z167,Z166,Z165,Z164,Z143,Z142,Z141,Z140,Z139,Z138,Z117,Z95,Z94,Z93,Z92,Z71,Z70,Z69,Z68,Z67,Z45,Z24,Z23)</f>
        <v>0.37478535260257956</v>
      </c>
    </row>
  </sheetData>
  <autoFilter ref="A12:BP315">
    <filterColumn colId="5">
      <filters>
        <filter val="Plan de integridad"/>
      </filters>
    </filterColumn>
  </autoFilter>
  <mergeCells count="9">
    <mergeCell ref="E8:G8"/>
    <mergeCell ref="H8:AE8"/>
    <mergeCell ref="F2:AE2"/>
    <mergeCell ref="F3:AE3"/>
    <mergeCell ref="F4:AE4"/>
    <mergeCell ref="E6:G6"/>
    <mergeCell ref="E7:G7"/>
    <mergeCell ref="H6:AE6"/>
    <mergeCell ref="H7:AE7"/>
  </mergeCells>
  <dataValidations count="1">
    <dataValidation type="list" allowBlank="1" showInputMessage="1" showErrorMessage="1" sqref="B315 C297:C315 M196:M215 S196:S215 S218:S237 M218:M237 M246:M265 S246:S265 B297:B303 S276:S296 M276:M296 M169:M190 S169:S190 S13:S166 M13:M167 B13:C296">
      <formula1>#REF!</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AG36"/>
  <sheetViews>
    <sheetView showGridLines="0" topLeftCell="D35" zoomScaleNormal="100" workbookViewId="0">
      <selection activeCell="Z36" sqref="Z36"/>
    </sheetView>
  </sheetViews>
  <sheetFormatPr baseColWidth="10" defaultColWidth="10.85546875" defaultRowHeight="12.75" x14ac:dyDescent="0.2"/>
  <cols>
    <col min="1" max="1" width="6.85546875" style="34" hidden="1" customWidth="1"/>
    <col min="2" max="2" width="26.5703125" style="34" hidden="1" customWidth="1"/>
    <col min="3" max="3" width="14.7109375" style="34" hidden="1" customWidth="1"/>
    <col min="4" max="4" width="10" style="34" customWidth="1"/>
    <col min="5" max="5" width="10.42578125" style="34" customWidth="1"/>
    <col min="6" max="6" width="13.140625" style="250" customWidth="1"/>
    <col min="7" max="7" width="7" style="34" customWidth="1"/>
    <col min="8" max="8" width="15.42578125" style="34" customWidth="1"/>
    <col min="9" max="9" width="21.85546875" style="34" customWidth="1"/>
    <col min="10" max="10" width="12.7109375" style="34" customWidth="1"/>
    <col min="11" max="11" width="18.7109375" style="34" customWidth="1"/>
    <col min="12" max="13" width="10.85546875" style="34" hidden="1" customWidth="1"/>
    <col min="14" max="14" width="12.28515625" style="34" customWidth="1"/>
    <col min="15" max="17" width="5.85546875" style="34" hidden="1" customWidth="1"/>
    <col min="18" max="18" width="8.7109375" style="34" hidden="1" customWidth="1"/>
    <col min="19" max="19" width="11.140625" style="34" customWidth="1"/>
    <col min="20" max="20" width="14.140625" style="34" customWidth="1"/>
    <col min="21" max="21" width="14.5703125" style="34" customWidth="1"/>
    <col min="22" max="22" width="15.28515625" style="34" customWidth="1"/>
    <col min="23" max="23" width="15" style="34" customWidth="1"/>
    <col min="24" max="24" width="14.5703125" style="34" customWidth="1"/>
    <col min="25" max="26" width="9" style="34" customWidth="1"/>
    <col min="27" max="31" width="9" style="34" hidden="1" customWidth="1"/>
    <col min="32" max="32" width="9" style="34" customWidth="1"/>
    <col min="33" max="33" width="48.28515625" style="34" customWidth="1"/>
    <col min="34" max="64" width="10.85546875" style="34"/>
    <col min="65" max="71" width="10.85546875" style="34" customWidth="1"/>
    <col min="72" max="16384" width="10.85546875" style="34"/>
  </cols>
  <sheetData>
    <row r="2" spans="1:33" s="272" customFormat="1" ht="19.5" x14ac:dyDescent="0.25">
      <c r="B2" s="274"/>
      <c r="D2" s="273"/>
      <c r="G2" s="322"/>
      <c r="H2" s="486" t="s">
        <v>0</v>
      </c>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row>
    <row r="3" spans="1:33" s="272" customFormat="1" ht="19.5" x14ac:dyDescent="0.25">
      <c r="B3" s="274"/>
      <c r="D3" s="273"/>
      <c r="G3" s="322"/>
      <c r="H3" s="486" t="s">
        <v>1113</v>
      </c>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row>
    <row r="4" spans="1:33" s="272" customFormat="1" ht="19.5" x14ac:dyDescent="0.25">
      <c r="B4" s="274"/>
      <c r="D4" s="273"/>
      <c r="G4" s="322"/>
      <c r="H4" s="486" t="s">
        <v>749</v>
      </c>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row>
    <row r="5" spans="1:33" ht="20.25" x14ac:dyDescent="0.2">
      <c r="I5" s="271"/>
    </row>
    <row r="6" spans="1:33" s="251" customFormat="1" ht="29.25" customHeight="1" x14ac:dyDescent="0.25">
      <c r="B6" s="270"/>
      <c r="E6" s="487" t="s">
        <v>676</v>
      </c>
      <c r="F6" s="487"/>
      <c r="G6" s="488"/>
      <c r="H6" s="489" t="s">
        <v>751</v>
      </c>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row>
    <row r="7" spans="1:33" s="251" customFormat="1" ht="29.25" customHeight="1" x14ac:dyDescent="0.25">
      <c r="B7" s="270"/>
      <c r="C7" s="269"/>
      <c r="D7" s="269"/>
      <c r="E7" s="487" t="s">
        <v>677</v>
      </c>
      <c r="F7" s="487"/>
      <c r="G7" s="488"/>
      <c r="H7" s="489" t="s">
        <v>750</v>
      </c>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row>
    <row r="8" spans="1:33" s="251" customFormat="1" ht="29.25" customHeight="1" x14ac:dyDescent="0.25">
      <c r="B8" s="270"/>
      <c r="C8" s="269"/>
      <c r="D8" s="269"/>
      <c r="E8" s="487" t="s">
        <v>752</v>
      </c>
      <c r="F8" s="487"/>
      <c r="G8" s="488"/>
      <c r="H8" s="489" t="s">
        <v>1512</v>
      </c>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row>
    <row r="9" spans="1:33" x14ac:dyDescent="0.2">
      <c r="A9" s="268"/>
      <c r="B9" s="268"/>
      <c r="C9" s="266"/>
      <c r="D9" s="266"/>
      <c r="E9" s="266"/>
      <c r="F9" s="267"/>
      <c r="G9" s="266"/>
      <c r="I9" s="266"/>
      <c r="J9" s="266"/>
    </row>
    <row r="11" spans="1:33" ht="84.75" customHeight="1" x14ac:dyDescent="0.2">
      <c r="A11" s="299" t="s">
        <v>15</v>
      </c>
      <c r="B11" s="299" t="s">
        <v>16</v>
      </c>
      <c r="C11" s="299" t="s">
        <v>17</v>
      </c>
      <c r="D11" s="166" t="s">
        <v>253</v>
      </c>
      <c r="E11" s="166" t="s">
        <v>18</v>
      </c>
      <c r="F11" s="166" t="s">
        <v>19</v>
      </c>
      <c r="G11" s="166" t="s">
        <v>670</v>
      </c>
      <c r="H11" s="166" t="s">
        <v>20</v>
      </c>
      <c r="I11" s="166" t="s">
        <v>21</v>
      </c>
      <c r="J11" s="166" t="s">
        <v>23</v>
      </c>
      <c r="K11" s="230" t="s">
        <v>24</v>
      </c>
      <c r="L11" s="166" t="s">
        <v>25</v>
      </c>
      <c r="M11" s="166" t="s">
        <v>26</v>
      </c>
      <c r="N11" s="166" t="s">
        <v>27</v>
      </c>
      <c r="O11" s="327" t="s">
        <v>28</v>
      </c>
      <c r="P11" s="327" t="s">
        <v>29</v>
      </c>
      <c r="Q11" s="327" t="s">
        <v>30</v>
      </c>
      <c r="R11" s="327" t="s">
        <v>31</v>
      </c>
      <c r="S11" s="166" t="s">
        <v>32</v>
      </c>
      <c r="T11" s="166" t="s">
        <v>33</v>
      </c>
      <c r="U11" s="230" t="s">
        <v>34</v>
      </c>
      <c r="V11" s="166" t="s">
        <v>35</v>
      </c>
      <c r="W11" s="166" t="s">
        <v>36</v>
      </c>
      <c r="X11" s="230" t="s">
        <v>37</v>
      </c>
      <c r="Y11" s="170" t="s">
        <v>684</v>
      </c>
      <c r="Z11" s="170" t="s">
        <v>685</v>
      </c>
      <c r="AA11" s="171" t="s">
        <v>671</v>
      </c>
      <c r="AB11" s="171" t="s">
        <v>672</v>
      </c>
      <c r="AC11" s="172" t="s">
        <v>673</v>
      </c>
      <c r="AD11" s="172" t="s">
        <v>674</v>
      </c>
      <c r="AE11" s="173" t="s">
        <v>678</v>
      </c>
      <c r="AF11" s="173" t="s">
        <v>683</v>
      </c>
      <c r="AG11" s="174" t="s">
        <v>682</v>
      </c>
    </row>
    <row r="12" spans="1:33" ht="127.5" x14ac:dyDescent="0.2">
      <c r="A12" s="37">
        <v>6</v>
      </c>
      <c r="B12" s="35" t="s">
        <v>62</v>
      </c>
      <c r="C12" s="37" t="s">
        <v>60</v>
      </c>
      <c r="D12" s="37" t="s">
        <v>2</v>
      </c>
      <c r="E12" s="37" t="s">
        <v>63</v>
      </c>
      <c r="F12" s="37" t="s">
        <v>124</v>
      </c>
      <c r="G12" s="37">
        <v>12</v>
      </c>
      <c r="H12" s="300" t="s">
        <v>262</v>
      </c>
      <c r="I12" s="37" t="s">
        <v>327</v>
      </c>
      <c r="J12" s="37" t="s">
        <v>129</v>
      </c>
      <c r="K12" s="37" t="s">
        <v>130</v>
      </c>
      <c r="L12" s="37">
        <v>1</v>
      </c>
      <c r="M12" s="37" t="s">
        <v>55</v>
      </c>
      <c r="N12" s="37" t="s">
        <v>131</v>
      </c>
      <c r="O12" s="301">
        <v>1</v>
      </c>
      <c r="P12" s="301"/>
      <c r="Q12" s="301"/>
      <c r="R12" s="301">
        <v>1</v>
      </c>
      <c r="S12" s="37" t="s">
        <v>54</v>
      </c>
      <c r="T12" s="37" t="s">
        <v>132</v>
      </c>
      <c r="U12" s="37" t="s">
        <v>133</v>
      </c>
      <c r="V12" s="37" t="s">
        <v>3</v>
      </c>
      <c r="W12" s="37" t="s">
        <v>134</v>
      </c>
      <c r="X12" s="37" t="s">
        <v>135</v>
      </c>
      <c r="Y12" s="347">
        <v>1</v>
      </c>
      <c r="Z12" s="58">
        <v>1</v>
      </c>
      <c r="AA12" s="37"/>
      <c r="AB12" s="37"/>
      <c r="AC12" s="37"/>
      <c r="AD12" s="37"/>
      <c r="AE12" s="37">
        <f>R12</f>
        <v>1</v>
      </c>
      <c r="AF12" s="334">
        <f>(Z12*O12/AE12)+(AB12*P12/AE12)+(AD12*Q12/R12)</f>
        <v>1</v>
      </c>
      <c r="AG12" s="37" t="s">
        <v>1514</v>
      </c>
    </row>
    <row r="13" spans="1:33" ht="82.5" customHeight="1" x14ac:dyDescent="0.2">
      <c r="A13" s="37">
        <v>6</v>
      </c>
      <c r="B13" s="35" t="s">
        <v>62</v>
      </c>
      <c r="C13" s="35" t="s">
        <v>60</v>
      </c>
      <c r="D13" s="35" t="s">
        <v>2</v>
      </c>
      <c r="E13" s="35" t="s">
        <v>63</v>
      </c>
      <c r="F13" s="35" t="s">
        <v>124</v>
      </c>
      <c r="G13" s="35">
        <v>14</v>
      </c>
      <c r="H13" s="302" t="s">
        <v>445</v>
      </c>
      <c r="I13" s="35" t="s">
        <v>1513</v>
      </c>
      <c r="J13" s="19" t="s">
        <v>148</v>
      </c>
      <c r="K13" s="19" t="s">
        <v>149</v>
      </c>
      <c r="L13" s="35">
        <v>3</v>
      </c>
      <c r="M13" s="19" t="s">
        <v>55</v>
      </c>
      <c r="N13" s="19" t="s">
        <v>150</v>
      </c>
      <c r="O13" s="255">
        <v>1</v>
      </c>
      <c r="P13" s="255">
        <v>1</v>
      </c>
      <c r="Q13" s="255">
        <v>1</v>
      </c>
      <c r="R13" s="255">
        <v>3</v>
      </c>
      <c r="S13" s="19" t="s">
        <v>76</v>
      </c>
      <c r="T13" s="19" t="s">
        <v>151</v>
      </c>
      <c r="U13" s="19" t="s">
        <v>152</v>
      </c>
      <c r="V13" s="19" t="s">
        <v>3</v>
      </c>
      <c r="W13" s="19" t="s">
        <v>50</v>
      </c>
      <c r="X13" s="19" t="s">
        <v>153</v>
      </c>
      <c r="Y13" s="408">
        <f>100%/R13</f>
        <v>0.33333333333333331</v>
      </c>
      <c r="Z13" s="45">
        <v>1</v>
      </c>
      <c r="AA13" s="323">
        <f>P13/R13</f>
        <v>0.33333333333333331</v>
      </c>
      <c r="AB13" s="19"/>
      <c r="AC13" s="323">
        <f>Q13/R13</f>
        <v>0.33333333333333331</v>
      </c>
      <c r="AD13" s="19"/>
      <c r="AE13" s="37">
        <f t="shared" ref="AE13:AE35" si="0">R13</f>
        <v>3</v>
      </c>
      <c r="AF13" s="334">
        <f t="shared" ref="AF13:AF29" si="1">(Z13*O13/AE13)+(AB13*P13/AE13)+(AD13*Q13/R13)</f>
        <v>0.33333333333333331</v>
      </c>
      <c r="AG13" s="19" t="s">
        <v>1515</v>
      </c>
    </row>
    <row r="14" spans="1:33" ht="171" customHeight="1" x14ac:dyDescent="0.2">
      <c r="A14" s="37">
        <v>6</v>
      </c>
      <c r="B14" s="35" t="s">
        <v>62</v>
      </c>
      <c r="C14" s="35" t="s">
        <v>60</v>
      </c>
      <c r="D14" s="35" t="s">
        <v>2</v>
      </c>
      <c r="E14" s="35" t="s">
        <v>63</v>
      </c>
      <c r="F14" s="35" t="s">
        <v>124</v>
      </c>
      <c r="G14" s="35">
        <v>14</v>
      </c>
      <c r="H14" s="302" t="s">
        <v>445</v>
      </c>
      <c r="I14" s="19" t="s">
        <v>195</v>
      </c>
      <c r="J14" s="19" t="s">
        <v>196</v>
      </c>
      <c r="K14" s="19" t="s">
        <v>452</v>
      </c>
      <c r="L14" s="19">
        <v>1</v>
      </c>
      <c r="M14" s="19" t="s">
        <v>55</v>
      </c>
      <c r="N14" s="19" t="s">
        <v>157</v>
      </c>
      <c r="O14" s="255">
        <v>1</v>
      </c>
      <c r="P14" s="255">
        <v>1</v>
      </c>
      <c r="Q14" s="255">
        <v>1</v>
      </c>
      <c r="R14" s="255">
        <v>3</v>
      </c>
      <c r="S14" s="19" t="s">
        <v>54</v>
      </c>
      <c r="T14" s="19" t="s">
        <v>197</v>
      </c>
      <c r="U14" s="19" t="s">
        <v>198</v>
      </c>
      <c r="V14" s="19" t="s">
        <v>3</v>
      </c>
      <c r="W14" s="19" t="s">
        <v>50</v>
      </c>
      <c r="X14" s="19" t="s">
        <v>453</v>
      </c>
      <c r="Y14" s="408">
        <f>100%/R14</f>
        <v>0.33333333333333331</v>
      </c>
      <c r="Z14" s="45">
        <v>1</v>
      </c>
      <c r="AA14" s="323">
        <f>P14/R14</f>
        <v>0.33333333333333331</v>
      </c>
      <c r="AB14" s="19"/>
      <c r="AC14" s="323">
        <f>Q14/R14</f>
        <v>0.33333333333333331</v>
      </c>
      <c r="AD14" s="19"/>
      <c r="AE14" s="37">
        <f t="shared" si="0"/>
        <v>3</v>
      </c>
      <c r="AF14" s="334">
        <f t="shared" si="1"/>
        <v>0.33333333333333331</v>
      </c>
      <c r="AG14" s="416" t="s">
        <v>1516</v>
      </c>
    </row>
    <row r="15" spans="1:33" ht="140.25" customHeight="1" x14ac:dyDescent="0.2">
      <c r="A15" s="37">
        <v>6</v>
      </c>
      <c r="B15" s="35" t="s">
        <v>62</v>
      </c>
      <c r="C15" s="35" t="s">
        <v>60</v>
      </c>
      <c r="D15" s="35" t="s">
        <v>2</v>
      </c>
      <c r="E15" s="35" t="s">
        <v>63</v>
      </c>
      <c r="F15" s="35" t="s">
        <v>124</v>
      </c>
      <c r="G15" s="35">
        <v>15</v>
      </c>
      <c r="H15" s="302" t="s">
        <v>154</v>
      </c>
      <c r="I15" s="19" t="s">
        <v>155</v>
      </c>
      <c r="J15" s="19" t="s">
        <v>330</v>
      </c>
      <c r="K15" s="19" t="s">
        <v>156</v>
      </c>
      <c r="L15" s="35">
        <v>3</v>
      </c>
      <c r="M15" s="19" t="s">
        <v>55</v>
      </c>
      <c r="N15" s="39" t="s">
        <v>331</v>
      </c>
      <c r="O15" s="255">
        <v>1</v>
      </c>
      <c r="P15" s="255">
        <v>1</v>
      </c>
      <c r="Q15" s="255">
        <v>1</v>
      </c>
      <c r="R15" s="255">
        <v>3</v>
      </c>
      <c r="S15" s="19" t="s">
        <v>76</v>
      </c>
      <c r="T15" s="19" t="s">
        <v>158</v>
      </c>
      <c r="U15" s="19" t="s">
        <v>332</v>
      </c>
      <c r="V15" s="19" t="s">
        <v>122</v>
      </c>
      <c r="W15" s="19" t="s">
        <v>50</v>
      </c>
      <c r="X15" s="19" t="s">
        <v>333</v>
      </c>
      <c r="Y15" s="408">
        <f>100%/R15</f>
        <v>0.33333333333333331</v>
      </c>
      <c r="Z15" s="45">
        <v>1</v>
      </c>
      <c r="AA15" s="323">
        <f>P15/R15</f>
        <v>0.33333333333333331</v>
      </c>
      <c r="AB15" s="19"/>
      <c r="AC15" s="323">
        <f>Q15/R15</f>
        <v>0.33333333333333331</v>
      </c>
      <c r="AD15" s="19"/>
      <c r="AE15" s="37">
        <f t="shared" si="0"/>
        <v>3</v>
      </c>
      <c r="AF15" s="337">
        <f t="shared" si="1"/>
        <v>0.33333333333333331</v>
      </c>
      <c r="AG15" s="417" t="s">
        <v>1552</v>
      </c>
    </row>
    <row r="16" spans="1:33" ht="153" customHeight="1" x14ac:dyDescent="0.2">
      <c r="A16" s="35">
        <v>3</v>
      </c>
      <c r="B16" s="19" t="s">
        <v>57</v>
      </c>
      <c r="C16" s="19" t="s">
        <v>48</v>
      </c>
      <c r="D16" s="19" t="s">
        <v>273</v>
      </c>
      <c r="E16" s="54" t="s">
        <v>63</v>
      </c>
      <c r="F16" s="54" t="s">
        <v>540</v>
      </c>
      <c r="G16" s="54">
        <v>21</v>
      </c>
      <c r="H16" s="303" t="s">
        <v>415</v>
      </c>
      <c r="I16" s="73" t="s">
        <v>588</v>
      </c>
      <c r="J16" s="41" t="s">
        <v>541</v>
      </c>
      <c r="K16" s="41" t="s">
        <v>542</v>
      </c>
      <c r="L16" s="39"/>
      <c r="M16" s="40" t="s">
        <v>51</v>
      </c>
      <c r="N16" s="40" t="s">
        <v>271</v>
      </c>
      <c r="O16" s="304">
        <v>0.33</v>
      </c>
      <c r="P16" s="304">
        <v>0.33</v>
      </c>
      <c r="Q16" s="304">
        <v>0.33</v>
      </c>
      <c r="R16" s="304">
        <v>1</v>
      </c>
      <c r="S16" s="40" t="s">
        <v>54</v>
      </c>
      <c r="T16" s="40" t="s">
        <v>543</v>
      </c>
      <c r="U16" s="40" t="s">
        <v>267</v>
      </c>
      <c r="V16" s="40" t="s">
        <v>304</v>
      </c>
      <c r="W16" s="40" t="s">
        <v>268</v>
      </c>
      <c r="X16" s="40" t="s">
        <v>272</v>
      </c>
      <c r="Y16" s="409">
        <f>O16</f>
        <v>0.33</v>
      </c>
      <c r="Z16" s="338">
        <v>0</v>
      </c>
      <c r="AA16" s="332">
        <f>P16</f>
        <v>0.33</v>
      </c>
      <c r="AB16" s="40"/>
      <c r="AC16" s="332">
        <f>Q16</f>
        <v>0.33</v>
      </c>
      <c r="AD16" s="40"/>
      <c r="AE16" s="37">
        <f t="shared" si="0"/>
        <v>1</v>
      </c>
      <c r="AF16" s="334">
        <f t="shared" si="1"/>
        <v>0</v>
      </c>
      <c r="AG16" s="336" t="s">
        <v>1526</v>
      </c>
    </row>
    <row r="17" spans="1:33" ht="89.25" x14ac:dyDescent="0.2">
      <c r="A17" s="35">
        <v>3</v>
      </c>
      <c r="B17" s="35" t="s">
        <v>57</v>
      </c>
      <c r="C17" s="35" t="s">
        <v>59</v>
      </c>
      <c r="D17" s="35" t="s">
        <v>254</v>
      </c>
      <c r="E17" s="228" t="s">
        <v>63</v>
      </c>
      <c r="F17" s="228" t="s">
        <v>159</v>
      </c>
      <c r="G17" s="228">
        <v>31</v>
      </c>
      <c r="H17" s="305" t="s">
        <v>160</v>
      </c>
      <c r="I17" s="37" t="s">
        <v>221</v>
      </c>
      <c r="J17" s="228" t="s">
        <v>222</v>
      </c>
      <c r="K17" s="228" t="s">
        <v>515</v>
      </c>
      <c r="L17" s="228">
        <v>1</v>
      </c>
      <c r="M17" s="228" t="s">
        <v>51</v>
      </c>
      <c r="N17" s="228" t="s">
        <v>223</v>
      </c>
      <c r="O17" s="256">
        <v>1</v>
      </c>
      <c r="P17" s="256">
        <v>1</v>
      </c>
      <c r="Q17" s="256">
        <v>1</v>
      </c>
      <c r="R17" s="256">
        <v>1</v>
      </c>
      <c r="S17" s="228" t="s">
        <v>54</v>
      </c>
      <c r="T17" s="228" t="s">
        <v>224</v>
      </c>
      <c r="U17" s="228" t="s">
        <v>516</v>
      </c>
      <c r="V17" s="228" t="s">
        <v>211</v>
      </c>
      <c r="W17" s="228" t="s">
        <v>189</v>
      </c>
      <c r="X17" s="228" t="s">
        <v>517</v>
      </c>
      <c r="Y17" s="256">
        <v>1</v>
      </c>
      <c r="Z17" s="325">
        <v>0</v>
      </c>
      <c r="AA17" s="46">
        <v>1</v>
      </c>
      <c r="AB17" s="228"/>
      <c r="AC17" s="46">
        <v>1</v>
      </c>
      <c r="AD17" s="228"/>
      <c r="AE17" s="37">
        <f t="shared" si="0"/>
        <v>1</v>
      </c>
      <c r="AF17" s="334">
        <f t="shared" si="1"/>
        <v>0</v>
      </c>
      <c r="AG17" s="228" t="s">
        <v>1531</v>
      </c>
    </row>
    <row r="18" spans="1:33" ht="102" x14ac:dyDescent="0.2">
      <c r="A18" s="35">
        <v>3</v>
      </c>
      <c r="B18" s="35" t="s">
        <v>57</v>
      </c>
      <c r="C18" s="19" t="s">
        <v>59</v>
      </c>
      <c r="D18" s="35" t="s">
        <v>254</v>
      </c>
      <c r="E18" s="228" t="s">
        <v>63</v>
      </c>
      <c r="F18" s="37" t="s">
        <v>159</v>
      </c>
      <c r="G18" s="37">
        <v>31</v>
      </c>
      <c r="H18" s="300" t="s">
        <v>160</v>
      </c>
      <c r="I18" s="35" t="s">
        <v>412</v>
      </c>
      <c r="J18" s="228" t="s">
        <v>381</v>
      </c>
      <c r="K18" s="228" t="s">
        <v>382</v>
      </c>
      <c r="L18" s="228">
        <v>0</v>
      </c>
      <c r="M18" s="228" t="s">
        <v>55</v>
      </c>
      <c r="N18" s="228" t="s">
        <v>381</v>
      </c>
      <c r="O18" s="301">
        <v>1</v>
      </c>
      <c r="P18" s="306"/>
      <c r="Q18" s="301"/>
      <c r="R18" s="301">
        <v>1</v>
      </c>
      <c r="S18" s="228" t="s">
        <v>54</v>
      </c>
      <c r="T18" s="228" t="s">
        <v>381</v>
      </c>
      <c r="U18" s="228" t="s">
        <v>338</v>
      </c>
      <c r="V18" s="228" t="s">
        <v>211</v>
      </c>
      <c r="W18" s="228" t="s">
        <v>521</v>
      </c>
      <c r="X18" s="228" t="s">
        <v>522</v>
      </c>
      <c r="Y18" s="256">
        <v>1</v>
      </c>
      <c r="Z18" s="325">
        <v>0</v>
      </c>
      <c r="AA18" s="228"/>
      <c r="AB18" s="228"/>
      <c r="AC18" s="228"/>
      <c r="AD18" s="228"/>
      <c r="AE18" s="37">
        <f t="shared" si="0"/>
        <v>1</v>
      </c>
      <c r="AF18" s="334">
        <f t="shared" si="1"/>
        <v>0</v>
      </c>
      <c r="AG18" s="231" t="s">
        <v>1531</v>
      </c>
    </row>
    <row r="19" spans="1:33" ht="89.25" x14ac:dyDescent="0.2">
      <c r="A19" s="35">
        <v>3</v>
      </c>
      <c r="B19" s="35" t="s">
        <v>57</v>
      </c>
      <c r="C19" s="19" t="s">
        <v>59</v>
      </c>
      <c r="D19" s="35" t="s">
        <v>254</v>
      </c>
      <c r="E19" s="228" t="s">
        <v>63</v>
      </c>
      <c r="F19" s="37" t="s">
        <v>159</v>
      </c>
      <c r="G19" s="37">
        <v>31</v>
      </c>
      <c r="H19" s="300" t="s">
        <v>160</v>
      </c>
      <c r="I19" s="35" t="s">
        <v>410</v>
      </c>
      <c r="J19" s="228" t="s">
        <v>523</v>
      </c>
      <c r="K19" s="228" t="s">
        <v>524</v>
      </c>
      <c r="L19" s="228">
        <v>0</v>
      </c>
      <c r="M19" s="228" t="s">
        <v>55</v>
      </c>
      <c r="N19" s="228" t="s">
        <v>383</v>
      </c>
      <c r="O19" s="301">
        <v>1</v>
      </c>
      <c r="P19" s="301">
        <v>1</v>
      </c>
      <c r="Q19" s="301">
        <v>2</v>
      </c>
      <c r="R19" s="301">
        <v>4</v>
      </c>
      <c r="S19" s="228" t="s">
        <v>378</v>
      </c>
      <c r="T19" s="228" t="s">
        <v>384</v>
      </c>
      <c r="U19" s="228" t="s">
        <v>385</v>
      </c>
      <c r="V19" s="228" t="s">
        <v>211</v>
      </c>
      <c r="W19" s="228" t="s">
        <v>521</v>
      </c>
      <c r="X19" s="228" t="s">
        <v>386</v>
      </c>
      <c r="Y19" s="410">
        <f>100%*(1/4)</f>
        <v>0.25</v>
      </c>
      <c r="Z19" s="325">
        <v>0</v>
      </c>
      <c r="AA19" s="325">
        <f>100%*(1/4)</f>
        <v>0.25</v>
      </c>
      <c r="AB19" s="228"/>
      <c r="AC19" s="325">
        <f>100%*(2/4)</f>
        <v>0.5</v>
      </c>
      <c r="AD19" s="228"/>
      <c r="AE19" s="37">
        <f t="shared" si="0"/>
        <v>4</v>
      </c>
      <c r="AF19" s="334">
        <f t="shared" si="1"/>
        <v>0</v>
      </c>
      <c r="AG19" s="231" t="s">
        <v>1531</v>
      </c>
    </row>
    <row r="20" spans="1:33" ht="114.75" x14ac:dyDescent="0.2">
      <c r="A20" s="35">
        <v>2</v>
      </c>
      <c r="B20" s="35" t="s">
        <v>52</v>
      </c>
      <c r="C20" s="35" t="s">
        <v>59</v>
      </c>
      <c r="D20" s="35" t="s">
        <v>2</v>
      </c>
      <c r="E20" s="35" t="s">
        <v>63</v>
      </c>
      <c r="F20" s="35" t="s">
        <v>159</v>
      </c>
      <c r="G20" s="35">
        <v>32</v>
      </c>
      <c r="H20" s="302" t="s">
        <v>165</v>
      </c>
      <c r="I20" s="35" t="s">
        <v>1541</v>
      </c>
      <c r="J20" s="19" t="s">
        <v>496</v>
      </c>
      <c r="K20" s="19" t="s">
        <v>178</v>
      </c>
      <c r="L20" s="35">
        <v>0</v>
      </c>
      <c r="M20" s="19" t="s">
        <v>75</v>
      </c>
      <c r="N20" s="19" t="s">
        <v>179</v>
      </c>
      <c r="O20" s="261">
        <v>1</v>
      </c>
      <c r="P20" s="261">
        <v>1</v>
      </c>
      <c r="Q20" s="261">
        <v>1</v>
      </c>
      <c r="R20" s="261">
        <v>1</v>
      </c>
      <c r="S20" s="19" t="s">
        <v>54</v>
      </c>
      <c r="T20" s="19" t="s">
        <v>180</v>
      </c>
      <c r="U20" s="19" t="s">
        <v>181</v>
      </c>
      <c r="V20" s="19" t="s">
        <v>3</v>
      </c>
      <c r="W20" s="19" t="s">
        <v>50</v>
      </c>
      <c r="X20" s="19" t="s">
        <v>181</v>
      </c>
      <c r="Y20" s="261">
        <v>1</v>
      </c>
      <c r="Z20" s="325">
        <v>1</v>
      </c>
      <c r="AA20" s="45">
        <v>1</v>
      </c>
      <c r="AB20" s="19"/>
      <c r="AC20" s="45">
        <v>1</v>
      </c>
      <c r="AD20" s="19"/>
      <c r="AE20" s="37">
        <f t="shared" si="0"/>
        <v>1</v>
      </c>
      <c r="AF20" s="334">
        <f t="shared" si="1"/>
        <v>1</v>
      </c>
      <c r="AG20" s="255" t="s">
        <v>1096</v>
      </c>
    </row>
    <row r="21" spans="1:33" ht="114.75" x14ac:dyDescent="0.2">
      <c r="A21" s="35">
        <v>2</v>
      </c>
      <c r="B21" s="35" t="s">
        <v>52</v>
      </c>
      <c r="C21" s="19" t="s">
        <v>59</v>
      </c>
      <c r="D21" s="35" t="s">
        <v>254</v>
      </c>
      <c r="E21" s="228" t="s">
        <v>63</v>
      </c>
      <c r="F21" s="37" t="s">
        <v>159</v>
      </c>
      <c r="G21" s="37">
        <v>32</v>
      </c>
      <c r="H21" s="300" t="s">
        <v>165</v>
      </c>
      <c r="I21" s="35" t="s">
        <v>539</v>
      </c>
      <c r="J21" s="228" t="s">
        <v>405</v>
      </c>
      <c r="K21" s="37" t="s">
        <v>406</v>
      </c>
      <c r="L21" s="228">
        <v>1</v>
      </c>
      <c r="M21" s="228" t="s">
        <v>55</v>
      </c>
      <c r="N21" s="228" t="s">
        <v>407</v>
      </c>
      <c r="O21" s="301">
        <v>1</v>
      </c>
      <c r="P21" s="301"/>
      <c r="Q21" s="301"/>
      <c r="R21" s="301">
        <v>1</v>
      </c>
      <c r="S21" s="228" t="s">
        <v>378</v>
      </c>
      <c r="T21" s="228"/>
      <c r="U21" s="228"/>
      <c r="V21" s="228" t="s">
        <v>211</v>
      </c>
      <c r="W21" s="228" t="s">
        <v>581</v>
      </c>
      <c r="X21" s="228"/>
      <c r="Y21" s="256">
        <v>1</v>
      </c>
      <c r="Z21" s="325">
        <v>0</v>
      </c>
      <c r="AA21" s="228"/>
      <c r="AB21" s="228"/>
      <c r="AC21" s="228"/>
      <c r="AD21" s="228"/>
      <c r="AE21" s="37">
        <f t="shared" si="0"/>
        <v>1</v>
      </c>
      <c r="AF21" s="334">
        <f t="shared" si="1"/>
        <v>0</v>
      </c>
      <c r="AG21" s="231" t="s">
        <v>1531</v>
      </c>
    </row>
    <row r="22" spans="1:33" ht="114.75" x14ac:dyDescent="0.2">
      <c r="A22" s="35">
        <v>2</v>
      </c>
      <c r="B22" s="35" t="s">
        <v>52</v>
      </c>
      <c r="C22" s="19" t="s">
        <v>59</v>
      </c>
      <c r="D22" s="35" t="s">
        <v>254</v>
      </c>
      <c r="E22" s="228" t="s">
        <v>63</v>
      </c>
      <c r="F22" s="228" t="s">
        <v>159</v>
      </c>
      <c r="G22" s="228">
        <v>34</v>
      </c>
      <c r="H22" s="305" t="s">
        <v>190</v>
      </c>
      <c r="I22" s="37" t="s">
        <v>236</v>
      </c>
      <c r="J22" s="228" t="s">
        <v>237</v>
      </c>
      <c r="K22" s="228" t="s">
        <v>238</v>
      </c>
      <c r="L22" s="228">
        <v>0</v>
      </c>
      <c r="M22" s="228" t="s">
        <v>239</v>
      </c>
      <c r="N22" s="228" t="s">
        <v>240</v>
      </c>
      <c r="O22" s="256">
        <v>1</v>
      </c>
      <c r="P22" s="256">
        <v>1</v>
      </c>
      <c r="Q22" s="256">
        <v>1</v>
      </c>
      <c r="R22" s="256">
        <v>1</v>
      </c>
      <c r="S22" s="228" t="s">
        <v>54</v>
      </c>
      <c r="T22" s="228" t="s">
        <v>509</v>
      </c>
      <c r="U22" s="228" t="s">
        <v>241</v>
      </c>
      <c r="V22" s="228" t="s">
        <v>211</v>
      </c>
      <c r="W22" s="228" t="s">
        <v>3</v>
      </c>
      <c r="X22" s="228" t="s">
        <v>242</v>
      </c>
      <c r="Y22" s="256">
        <v>1</v>
      </c>
      <c r="Z22" s="325">
        <v>0</v>
      </c>
      <c r="AA22" s="46">
        <v>1</v>
      </c>
      <c r="AB22" s="228"/>
      <c r="AC22" s="46">
        <v>1</v>
      </c>
      <c r="AD22" s="228"/>
      <c r="AE22" s="37">
        <f t="shared" si="0"/>
        <v>1</v>
      </c>
      <c r="AF22" s="334">
        <f t="shared" si="1"/>
        <v>0</v>
      </c>
      <c r="AG22" s="231" t="s">
        <v>1531</v>
      </c>
    </row>
    <row r="23" spans="1:33" ht="153" x14ac:dyDescent="0.2">
      <c r="A23" s="35">
        <v>5</v>
      </c>
      <c r="B23" s="35" t="s">
        <v>61</v>
      </c>
      <c r="C23" s="19" t="s">
        <v>60</v>
      </c>
      <c r="D23" s="35" t="s">
        <v>303</v>
      </c>
      <c r="E23" s="228" t="s">
        <v>63</v>
      </c>
      <c r="F23" s="228" t="s">
        <v>199</v>
      </c>
      <c r="G23" s="228">
        <v>41</v>
      </c>
      <c r="H23" s="300" t="s">
        <v>302</v>
      </c>
      <c r="I23" s="37" t="s">
        <v>1540</v>
      </c>
      <c r="J23" s="47" t="s">
        <v>481</v>
      </c>
      <c r="K23" s="47" t="s">
        <v>482</v>
      </c>
      <c r="L23" s="47">
        <v>0</v>
      </c>
      <c r="M23" s="47" t="s">
        <v>55</v>
      </c>
      <c r="N23" s="228" t="s">
        <v>331</v>
      </c>
      <c r="O23" s="257">
        <v>1</v>
      </c>
      <c r="P23" s="257">
        <v>1</v>
      </c>
      <c r="Q23" s="257">
        <v>1</v>
      </c>
      <c r="R23" s="257">
        <v>3</v>
      </c>
      <c r="S23" s="228" t="s">
        <v>54</v>
      </c>
      <c r="T23" s="228" t="s">
        <v>158</v>
      </c>
      <c r="U23" s="228" t="s">
        <v>592</v>
      </c>
      <c r="V23" s="228" t="s">
        <v>304</v>
      </c>
      <c r="W23" s="228" t="s">
        <v>50</v>
      </c>
      <c r="X23" s="228" t="s">
        <v>593</v>
      </c>
      <c r="Y23" s="411">
        <f>O23/R23</f>
        <v>0.33333333333333331</v>
      </c>
      <c r="Z23" s="46">
        <v>0</v>
      </c>
      <c r="AA23" s="324">
        <f>P23/R23</f>
        <v>0.33333333333333331</v>
      </c>
      <c r="AB23" s="228"/>
      <c r="AC23" s="326">
        <f>Q23/R23</f>
        <v>0.33333333333333331</v>
      </c>
      <c r="AD23" s="228"/>
      <c r="AE23" s="37">
        <f t="shared" si="0"/>
        <v>3</v>
      </c>
      <c r="AF23" s="334">
        <f t="shared" si="1"/>
        <v>0</v>
      </c>
      <c r="AG23" s="228" t="s">
        <v>1527</v>
      </c>
    </row>
    <row r="24" spans="1:33" ht="89.25" x14ac:dyDescent="0.2">
      <c r="A24" s="35">
        <v>5</v>
      </c>
      <c r="B24" s="35" t="s">
        <v>61</v>
      </c>
      <c r="C24" s="19" t="s">
        <v>43</v>
      </c>
      <c r="D24" s="35" t="s">
        <v>303</v>
      </c>
      <c r="E24" s="228" t="s">
        <v>63</v>
      </c>
      <c r="F24" s="228" t="s">
        <v>199</v>
      </c>
      <c r="G24" s="228">
        <v>43</v>
      </c>
      <c r="H24" s="300" t="s">
        <v>200</v>
      </c>
      <c r="I24" s="54" t="s">
        <v>594</v>
      </c>
      <c r="J24" s="307" t="s">
        <v>546</v>
      </c>
      <c r="K24" s="62" t="s">
        <v>595</v>
      </c>
      <c r="L24" s="308" t="s">
        <v>424</v>
      </c>
      <c r="M24" s="308" t="s">
        <v>51</v>
      </c>
      <c r="N24" s="309" t="s">
        <v>271</v>
      </c>
      <c r="O24" s="310">
        <v>1</v>
      </c>
      <c r="P24" s="310">
        <v>1</v>
      </c>
      <c r="Q24" s="310">
        <v>1</v>
      </c>
      <c r="R24" s="310">
        <v>1</v>
      </c>
      <c r="S24" s="308" t="s">
        <v>58</v>
      </c>
      <c r="T24" s="307" t="s">
        <v>425</v>
      </c>
      <c r="U24" s="307" t="s">
        <v>426</v>
      </c>
      <c r="V24" s="307" t="s">
        <v>426</v>
      </c>
      <c r="W24" s="307" t="s">
        <v>483</v>
      </c>
      <c r="X24" s="307" t="s">
        <v>427</v>
      </c>
      <c r="Y24" s="328">
        <v>1</v>
      </c>
      <c r="Z24" s="46">
        <v>0</v>
      </c>
      <c r="AA24" s="328">
        <v>1</v>
      </c>
      <c r="AB24" s="307"/>
      <c r="AC24" s="328">
        <v>1</v>
      </c>
      <c r="AD24" s="307"/>
      <c r="AE24" s="37">
        <f t="shared" si="0"/>
        <v>1</v>
      </c>
      <c r="AF24" s="334">
        <f t="shared" si="1"/>
        <v>0</v>
      </c>
      <c r="AG24" s="307" t="s">
        <v>1528</v>
      </c>
    </row>
    <row r="25" spans="1:33" ht="63.75" x14ac:dyDescent="0.2">
      <c r="A25" s="35">
        <v>5</v>
      </c>
      <c r="B25" s="35" t="s">
        <v>61</v>
      </c>
      <c r="C25" s="19" t="s">
        <v>59</v>
      </c>
      <c r="D25" s="35" t="s">
        <v>303</v>
      </c>
      <c r="E25" s="228" t="s">
        <v>63</v>
      </c>
      <c r="F25" s="228" t="s">
        <v>199</v>
      </c>
      <c r="G25" s="228">
        <v>45</v>
      </c>
      <c r="H25" s="300" t="s">
        <v>431</v>
      </c>
      <c r="I25" s="54" t="s">
        <v>547</v>
      </c>
      <c r="J25" s="39" t="s">
        <v>428</v>
      </c>
      <c r="K25" s="39" t="s">
        <v>548</v>
      </c>
      <c r="L25" s="311" t="s">
        <v>424</v>
      </c>
      <c r="M25" s="47" t="s">
        <v>75</v>
      </c>
      <c r="N25" s="228" t="s">
        <v>479</v>
      </c>
      <c r="O25" s="312">
        <v>0.8</v>
      </c>
      <c r="P25" s="312">
        <v>0.8</v>
      </c>
      <c r="Q25" s="312">
        <v>0.8</v>
      </c>
      <c r="R25" s="312">
        <v>0.8</v>
      </c>
      <c r="S25" s="311" t="s">
        <v>58</v>
      </c>
      <c r="T25" s="254" t="s">
        <v>429</v>
      </c>
      <c r="U25" s="254" t="s">
        <v>233</v>
      </c>
      <c r="V25" s="254" t="s">
        <v>426</v>
      </c>
      <c r="W25" s="254" t="s">
        <v>291</v>
      </c>
      <c r="X25" s="254" t="s">
        <v>430</v>
      </c>
      <c r="Y25" s="252">
        <v>0.8</v>
      </c>
      <c r="Z25" s="46">
        <v>0</v>
      </c>
      <c r="AA25" s="252">
        <v>0.8</v>
      </c>
      <c r="AB25" s="254"/>
      <c r="AC25" s="252">
        <v>0.8</v>
      </c>
      <c r="AD25" s="254"/>
      <c r="AE25" s="37">
        <f t="shared" si="0"/>
        <v>0.8</v>
      </c>
      <c r="AF25" s="46">
        <f t="shared" si="1"/>
        <v>0</v>
      </c>
      <c r="AG25" s="39" t="s">
        <v>1529</v>
      </c>
    </row>
    <row r="26" spans="1:33" ht="114.75" x14ac:dyDescent="0.2">
      <c r="A26" s="35">
        <v>5</v>
      </c>
      <c r="B26" s="35" t="s">
        <v>61</v>
      </c>
      <c r="C26" s="19" t="s">
        <v>59</v>
      </c>
      <c r="D26" s="35" t="s">
        <v>261</v>
      </c>
      <c r="E26" s="62" t="s">
        <v>63</v>
      </c>
      <c r="F26" s="62" t="s">
        <v>202</v>
      </c>
      <c r="G26" s="62">
        <v>51</v>
      </c>
      <c r="H26" s="313" t="s">
        <v>203</v>
      </c>
      <c r="I26" s="39" t="s">
        <v>358</v>
      </c>
      <c r="J26" s="39" t="s">
        <v>359</v>
      </c>
      <c r="K26" s="39" t="s">
        <v>354</v>
      </c>
      <c r="L26" s="39">
        <v>0</v>
      </c>
      <c r="M26" s="39" t="s">
        <v>55</v>
      </c>
      <c r="N26" s="39" t="s">
        <v>475</v>
      </c>
      <c r="O26" s="314">
        <v>1</v>
      </c>
      <c r="P26" s="314"/>
      <c r="Q26" s="314"/>
      <c r="R26" s="314">
        <v>1</v>
      </c>
      <c r="S26" s="39" t="s">
        <v>54</v>
      </c>
      <c r="T26" s="39" t="s">
        <v>355</v>
      </c>
      <c r="U26" s="39" t="s">
        <v>357</v>
      </c>
      <c r="V26" s="39" t="s">
        <v>134</v>
      </c>
      <c r="W26" s="39" t="s">
        <v>476</v>
      </c>
      <c r="X26" s="39" t="s">
        <v>356</v>
      </c>
      <c r="Y26" s="252">
        <v>1</v>
      </c>
      <c r="Z26" s="48">
        <v>1</v>
      </c>
      <c r="AA26" s="39"/>
      <c r="AB26" s="39"/>
      <c r="AC26" s="39"/>
      <c r="AD26" s="39"/>
      <c r="AE26" s="37">
        <f t="shared" si="0"/>
        <v>1</v>
      </c>
      <c r="AF26" s="334">
        <f t="shared" si="1"/>
        <v>1</v>
      </c>
      <c r="AG26" s="39" t="s">
        <v>1524</v>
      </c>
    </row>
    <row r="27" spans="1:33" ht="171" customHeight="1" x14ac:dyDescent="0.2">
      <c r="A27" s="35">
        <v>5</v>
      </c>
      <c r="B27" s="35" t="s">
        <v>61</v>
      </c>
      <c r="C27" s="19" t="s">
        <v>59</v>
      </c>
      <c r="D27" s="35" t="s">
        <v>466</v>
      </c>
      <c r="E27" s="54" t="s">
        <v>63</v>
      </c>
      <c r="F27" s="62" t="s">
        <v>202</v>
      </c>
      <c r="G27" s="62">
        <v>51</v>
      </c>
      <c r="H27" s="313" t="s">
        <v>203</v>
      </c>
      <c r="I27" s="39" t="s">
        <v>477</v>
      </c>
      <c r="J27" s="39" t="s">
        <v>274</v>
      </c>
      <c r="K27" s="40" t="s">
        <v>275</v>
      </c>
      <c r="L27" s="40">
        <v>1</v>
      </c>
      <c r="M27" s="39" t="s">
        <v>55</v>
      </c>
      <c r="N27" s="39" t="s">
        <v>276</v>
      </c>
      <c r="O27" s="254">
        <v>1</v>
      </c>
      <c r="P27" s="254"/>
      <c r="Q27" s="254"/>
      <c r="R27" s="254">
        <v>1</v>
      </c>
      <c r="S27" s="39" t="s">
        <v>54</v>
      </c>
      <c r="T27" s="40" t="s">
        <v>361</v>
      </c>
      <c r="U27" s="40" t="s">
        <v>360</v>
      </c>
      <c r="V27" s="39" t="s">
        <v>134</v>
      </c>
      <c r="W27" s="39" t="s">
        <v>50</v>
      </c>
      <c r="X27" s="39" t="s">
        <v>278</v>
      </c>
      <c r="Y27" s="252">
        <v>1</v>
      </c>
      <c r="Z27" s="48">
        <v>1</v>
      </c>
      <c r="AA27" s="39"/>
      <c r="AB27" s="39"/>
      <c r="AC27" s="39"/>
      <c r="AD27" s="39"/>
      <c r="AE27" s="37">
        <f t="shared" si="0"/>
        <v>1</v>
      </c>
      <c r="AF27" s="329">
        <f t="shared" si="1"/>
        <v>1</v>
      </c>
      <c r="AG27" s="39" t="s">
        <v>1525</v>
      </c>
    </row>
    <row r="28" spans="1:33" ht="114.75" x14ac:dyDescent="0.2">
      <c r="A28" s="35">
        <v>5</v>
      </c>
      <c r="B28" s="35" t="s">
        <v>61</v>
      </c>
      <c r="C28" s="19" t="s">
        <v>60</v>
      </c>
      <c r="D28" s="35" t="s">
        <v>466</v>
      </c>
      <c r="E28" s="54" t="s">
        <v>63</v>
      </c>
      <c r="F28" s="62" t="s">
        <v>202</v>
      </c>
      <c r="G28" s="62">
        <v>53</v>
      </c>
      <c r="H28" s="313" t="s">
        <v>204</v>
      </c>
      <c r="I28" s="39" t="s">
        <v>280</v>
      </c>
      <c r="J28" s="40" t="s">
        <v>281</v>
      </c>
      <c r="K28" s="40" t="s">
        <v>282</v>
      </c>
      <c r="L28" s="40" t="s">
        <v>50</v>
      </c>
      <c r="M28" s="39" t="s">
        <v>46</v>
      </c>
      <c r="N28" s="39" t="s">
        <v>283</v>
      </c>
      <c r="O28" s="252">
        <v>0.5</v>
      </c>
      <c r="P28" s="254"/>
      <c r="Q28" s="252">
        <v>1</v>
      </c>
      <c r="R28" s="252">
        <v>1</v>
      </c>
      <c r="S28" s="39" t="s">
        <v>54</v>
      </c>
      <c r="T28" s="39" t="s">
        <v>284</v>
      </c>
      <c r="U28" s="40" t="s">
        <v>285</v>
      </c>
      <c r="V28" s="39" t="s">
        <v>286</v>
      </c>
      <c r="W28" s="39" t="s">
        <v>277</v>
      </c>
      <c r="X28" s="39" t="s">
        <v>278</v>
      </c>
      <c r="Y28" s="252">
        <v>0.5</v>
      </c>
      <c r="Z28" s="48">
        <v>1</v>
      </c>
      <c r="AA28" s="39"/>
      <c r="AB28" s="39"/>
      <c r="AC28" s="48">
        <v>1</v>
      </c>
      <c r="AD28" s="39"/>
      <c r="AE28" s="37">
        <f t="shared" si="0"/>
        <v>1</v>
      </c>
      <c r="AF28" s="334">
        <f t="shared" si="1"/>
        <v>0.5</v>
      </c>
      <c r="AG28" s="39" t="s">
        <v>1522</v>
      </c>
    </row>
    <row r="29" spans="1:33" ht="140.25" x14ac:dyDescent="0.2">
      <c r="A29" s="35">
        <v>5</v>
      </c>
      <c r="B29" s="35" t="s">
        <v>61</v>
      </c>
      <c r="C29" s="19" t="s">
        <v>60</v>
      </c>
      <c r="D29" s="35" t="s">
        <v>326</v>
      </c>
      <c r="E29" s="54" t="s">
        <v>63</v>
      </c>
      <c r="F29" s="54" t="s">
        <v>202</v>
      </c>
      <c r="G29" s="54">
        <v>53</v>
      </c>
      <c r="H29" s="303" t="s">
        <v>204</v>
      </c>
      <c r="I29" s="39" t="s">
        <v>1539</v>
      </c>
      <c r="J29" s="39" t="s">
        <v>473</v>
      </c>
      <c r="K29" s="39" t="s">
        <v>474</v>
      </c>
      <c r="L29" s="39">
        <v>0</v>
      </c>
      <c r="M29" s="39" t="s">
        <v>55</v>
      </c>
      <c r="N29" s="39" t="s">
        <v>321</v>
      </c>
      <c r="O29" s="314">
        <v>1</v>
      </c>
      <c r="P29" s="314">
        <v>1</v>
      </c>
      <c r="Q29" s="254"/>
      <c r="R29" s="314">
        <v>2</v>
      </c>
      <c r="S29" s="39" t="s">
        <v>54</v>
      </c>
      <c r="T29" s="39" t="s">
        <v>322</v>
      </c>
      <c r="U29" s="39" t="s">
        <v>320</v>
      </c>
      <c r="V29" s="39" t="s">
        <v>320</v>
      </c>
      <c r="W29" s="39" t="s">
        <v>50</v>
      </c>
      <c r="X29" s="39" t="s">
        <v>322</v>
      </c>
      <c r="Y29" s="252">
        <f>O29/R29</f>
        <v>0.5</v>
      </c>
      <c r="Z29" s="48">
        <v>0</v>
      </c>
      <c r="AA29" s="329">
        <f>P29/R29</f>
        <v>0.5</v>
      </c>
      <c r="AB29" s="39"/>
      <c r="AC29" s="39"/>
      <c r="AD29" s="39"/>
      <c r="AE29" s="37">
        <f t="shared" si="0"/>
        <v>2</v>
      </c>
      <c r="AF29" s="48">
        <f t="shared" si="1"/>
        <v>0</v>
      </c>
      <c r="AG29" s="39" t="s">
        <v>1523</v>
      </c>
    </row>
    <row r="30" spans="1:33" ht="140.25" x14ac:dyDescent="0.2">
      <c r="A30" s="35">
        <v>5</v>
      </c>
      <c r="B30" s="35" t="s">
        <v>61</v>
      </c>
      <c r="C30" s="19" t="s">
        <v>59</v>
      </c>
      <c r="D30" s="35" t="s">
        <v>257</v>
      </c>
      <c r="E30" s="62" t="s">
        <v>63</v>
      </c>
      <c r="F30" s="62" t="s">
        <v>202</v>
      </c>
      <c r="G30" s="62">
        <v>54</v>
      </c>
      <c r="H30" s="313" t="s">
        <v>205</v>
      </c>
      <c r="I30" s="39" t="s">
        <v>337</v>
      </c>
      <c r="J30" s="39" t="s">
        <v>335</v>
      </c>
      <c r="K30" s="39" t="s">
        <v>336</v>
      </c>
      <c r="L30" s="40">
        <v>0</v>
      </c>
      <c r="M30" s="39" t="s">
        <v>55</v>
      </c>
      <c r="N30" s="39" t="s">
        <v>464</v>
      </c>
      <c r="O30" s="254">
        <v>2</v>
      </c>
      <c r="P30" s="254">
        <v>4</v>
      </c>
      <c r="Q30" s="254"/>
      <c r="R30" s="254">
        <v>6</v>
      </c>
      <c r="S30" s="39" t="s">
        <v>54</v>
      </c>
      <c r="T30" s="54" t="s">
        <v>255</v>
      </c>
      <c r="U30" s="39" t="s">
        <v>338</v>
      </c>
      <c r="V30" s="39" t="s">
        <v>256</v>
      </c>
      <c r="W30" s="39"/>
      <c r="X30" s="39" t="s">
        <v>465</v>
      </c>
      <c r="Y30" s="412">
        <f>O30/R30</f>
        <v>0.33333333333333331</v>
      </c>
      <c r="Z30" s="48">
        <v>1</v>
      </c>
      <c r="AA30" s="330">
        <f>P30/R30</f>
        <v>0.66666666666666663</v>
      </c>
      <c r="AB30" s="39"/>
      <c r="AC30" s="39"/>
      <c r="AD30" s="39"/>
      <c r="AE30" s="37">
        <f t="shared" si="0"/>
        <v>6</v>
      </c>
      <c r="AF30" s="339">
        <f>(Z30*O30/AE30)+(AB30*P30/AE30)+(AD30*Q30/R30)</f>
        <v>0.33333333333333331</v>
      </c>
      <c r="AG30" s="74" t="s">
        <v>1530</v>
      </c>
    </row>
    <row r="31" spans="1:33" ht="76.5" x14ac:dyDescent="0.2">
      <c r="A31" s="35">
        <v>5</v>
      </c>
      <c r="B31" s="35" t="s">
        <v>61</v>
      </c>
      <c r="C31" s="19" t="s">
        <v>60</v>
      </c>
      <c r="D31" s="35" t="s">
        <v>254</v>
      </c>
      <c r="E31" s="228" t="s">
        <v>63</v>
      </c>
      <c r="F31" s="228" t="s">
        <v>202</v>
      </c>
      <c r="G31" s="228">
        <v>55</v>
      </c>
      <c r="H31" s="300" t="s">
        <v>443</v>
      </c>
      <c r="I31" s="37" t="s">
        <v>439</v>
      </c>
      <c r="J31" s="47" t="s">
        <v>247</v>
      </c>
      <c r="K31" s="47" t="s">
        <v>440</v>
      </c>
      <c r="L31" s="47">
        <v>12</v>
      </c>
      <c r="M31" s="47" t="s">
        <v>207</v>
      </c>
      <c r="N31" s="228" t="s">
        <v>441</v>
      </c>
      <c r="O31" s="257">
        <v>4</v>
      </c>
      <c r="P31" s="257">
        <v>4</v>
      </c>
      <c r="Q31" s="257">
        <v>4</v>
      </c>
      <c r="R31" s="257">
        <v>12</v>
      </c>
      <c r="S31" s="228" t="s">
        <v>76</v>
      </c>
      <c r="T31" s="228" t="s">
        <v>247</v>
      </c>
      <c r="U31" s="228" t="s">
        <v>442</v>
      </c>
      <c r="V31" s="228" t="s">
        <v>246</v>
      </c>
      <c r="W31" s="228" t="s">
        <v>50</v>
      </c>
      <c r="X31" s="228" t="s">
        <v>248</v>
      </c>
      <c r="Y31" s="413">
        <f>O31/R31</f>
        <v>0.33333333333333331</v>
      </c>
      <c r="Z31" s="325">
        <v>0</v>
      </c>
      <c r="AA31" s="326">
        <f>P31/R31</f>
        <v>0.33333333333333331</v>
      </c>
      <c r="AB31" s="228"/>
      <c r="AC31" s="326">
        <f>Q31/R31</f>
        <v>0.33333333333333331</v>
      </c>
      <c r="AD31" s="228"/>
      <c r="AE31" s="37">
        <f t="shared" si="0"/>
        <v>12</v>
      </c>
      <c r="AF31" s="340">
        <f t="shared" ref="AF31:AF33" si="2">(Z31*O31/AE31)+(AB31*P31/AE31)+(AD31*Q31/R31)</f>
        <v>0</v>
      </c>
      <c r="AG31" s="231" t="s">
        <v>1531</v>
      </c>
    </row>
    <row r="32" spans="1:33" ht="242.25" x14ac:dyDescent="0.2">
      <c r="A32" s="35">
        <v>6</v>
      </c>
      <c r="B32" s="35" t="s">
        <v>62</v>
      </c>
      <c r="C32" s="19" t="s">
        <v>43</v>
      </c>
      <c r="D32" s="19" t="s">
        <v>261</v>
      </c>
      <c r="E32" s="39" t="s">
        <v>63</v>
      </c>
      <c r="F32" s="39" t="s">
        <v>258</v>
      </c>
      <c r="G32" s="39">
        <v>61</v>
      </c>
      <c r="H32" s="315" t="s">
        <v>259</v>
      </c>
      <c r="I32" s="39" t="s">
        <v>609</v>
      </c>
      <c r="J32" s="39" t="s">
        <v>610</v>
      </c>
      <c r="K32" s="39" t="s">
        <v>611</v>
      </c>
      <c r="L32" s="39">
        <v>1</v>
      </c>
      <c r="M32" s="39" t="s">
        <v>51</v>
      </c>
      <c r="N32" s="39" t="s">
        <v>260</v>
      </c>
      <c r="O32" s="316">
        <v>1</v>
      </c>
      <c r="P32" s="316">
        <v>1</v>
      </c>
      <c r="Q32" s="316">
        <v>1</v>
      </c>
      <c r="R32" s="316">
        <v>1</v>
      </c>
      <c r="S32" s="39" t="s">
        <v>54</v>
      </c>
      <c r="T32" s="39" t="s">
        <v>603</v>
      </c>
      <c r="U32" s="39" t="s">
        <v>484</v>
      </c>
      <c r="V32" s="19" t="s">
        <v>70</v>
      </c>
      <c r="W32" s="39" t="s">
        <v>608</v>
      </c>
      <c r="X32" s="39" t="s">
        <v>612</v>
      </c>
      <c r="Y32" s="252">
        <v>1</v>
      </c>
      <c r="Z32" s="48">
        <v>1</v>
      </c>
      <c r="AA32" s="48">
        <v>1</v>
      </c>
      <c r="AB32" s="39"/>
      <c r="AC32" s="48">
        <v>1</v>
      </c>
      <c r="AD32" s="39"/>
      <c r="AE32" s="37">
        <f t="shared" si="0"/>
        <v>1</v>
      </c>
      <c r="AF32" s="334">
        <f t="shared" si="2"/>
        <v>1</v>
      </c>
      <c r="AG32" s="39" t="s">
        <v>1518</v>
      </c>
    </row>
    <row r="33" spans="1:33" ht="102" x14ac:dyDescent="0.2">
      <c r="A33" s="35">
        <v>6</v>
      </c>
      <c r="B33" s="35" t="s">
        <v>62</v>
      </c>
      <c r="C33" s="19" t="s">
        <v>43</v>
      </c>
      <c r="D33" s="19" t="s">
        <v>261</v>
      </c>
      <c r="E33" s="39" t="s">
        <v>63</v>
      </c>
      <c r="F33" s="39" t="s">
        <v>258</v>
      </c>
      <c r="G33" s="39">
        <v>61</v>
      </c>
      <c r="H33" s="315" t="s">
        <v>259</v>
      </c>
      <c r="I33" s="39" t="s">
        <v>613</v>
      </c>
      <c r="J33" s="39" t="s">
        <v>614</v>
      </c>
      <c r="K33" s="99" t="s">
        <v>599</v>
      </c>
      <c r="L33" s="99"/>
      <c r="M33" s="39" t="s">
        <v>55</v>
      </c>
      <c r="N33" s="39" t="s">
        <v>615</v>
      </c>
      <c r="O33" s="314">
        <v>1</v>
      </c>
      <c r="P33" s="314"/>
      <c r="Q33" s="314">
        <v>1</v>
      </c>
      <c r="R33" s="314">
        <v>2</v>
      </c>
      <c r="S33" s="39" t="s">
        <v>54</v>
      </c>
      <c r="T33" s="39" t="s">
        <v>604</v>
      </c>
      <c r="U33" s="39" t="s">
        <v>472</v>
      </c>
      <c r="V33" s="19" t="s">
        <v>70</v>
      </c>
      <c r="W33" s="39" t="s">
        <v>50</v>
      </c>
      <c r="X33" s="39" t="s">
        <v>1517</v>
      </c>
      <c r="Y33" s="252">
        <v>1</v>
      </c>
      <c r="Z33" s="48">
        <v>1</v>
      </c>
      <c r="AA33" s="39"/>
      <c r="AB33" s="39"/>
      <c r="AC33" s="48">
        <v>1</v>
      </c>
      <c r="AD33" s="39"/>
      <c r="AE33" s="37">
        <f t="shared" si="0"/>
        <v>2</v>
      </c>
      <c r="AF33" s="334">
        <f t="shared" si="2"/>
        <v>0.5</v>
      </c>
      <c r="AG33" s="39" t="s">
        <v>1519</v>
      </c>
    </row>
    <row r="34" spans="1:33" ht="89.25" x14ac:dyDescent="0.2">
      <c r="A34" s="35">
        <v>6</v>
      </c>
      <c r="B34" s="35" t="s">
        <v>62</v>
      </c>
      <c r="C34" s="19" t="s">
        <v>43</v>
      </c>
      <c r="D34" s="19" t="s">
        <v>261</v>
      </c>
      <c r="E34" s="39" t="s">
        <v>63</v>
      </c>
      <c r="F34" s="39" t="s">
        <v>258</v>
      </c>
      <c r="G34" s="39">
        <v>61</v>
      </c>
      <c r="H34" s="315" t="s">
        <v>598</v>
      </c>
      <c r="I34" s="39" t="s">
        <v>621</v>
      </c>
      <c r="J34" s="39" t="s">
        <v>623</v>
      </c>
      <c r="K34" s="99" t="s">
        <v>622</v>
      </c>
      <c r="L34" s="99"/>
      <c r="M34" s="39" t="s">
        <v>55</v>
      </c>
      <c r="N34" s="39" t="s">
        <v>371</v>
      </c>
      <c r="O34" s="314">
        <v>1</v>
      </c>
      <c r="P34" s="314"/>
      <c r="Q34" s="314">
        <v>1</v>
      </c>
      <c r="R34" s="314">
        <v>2</v>
      </c>
      <c r="S34" s="39" t="s">
        <v>54</v>
      </c>
      <c r="T34" s="39" t="s">
        <v>604</v>
      </c>
      <c r="U34" s="39" t="s">
        <v>485</v>
      </c>
      <c r="V34" s="19" t="s">
        <v>70</v>
      </c>
      <c r="W34" s="39" t="s">
        <v>50</v>
      </c>
      <c r="X34" s="39" t="s">
        <v>363</v>
      </c>
      <c r="Y34" s="252">
        <v>0.5</v>
      </c>
      <c r="Z34" s="48">
        <v>0.5</v>
      </c>
      <c r="AA34" s="39"/>
      <c r="AB34" s="39"/>
      <c r="AC34" s="48">
        <v>0.5</v>
      </c>
      <c r="AD34" s="39"/>
      <c r="AE34" s="37">
        <f t="shared" si="0"/>
        <v>2</v>
      </c>
      <c r="AF34" s="334">
        <f>(Z34*O34/AE34)+(AB34*P34/AE34)+(AD34*Q34/R34)</f>
        <v>0.25</v>
      </c>
      <c r="AG34" s="39" t="s">
        <v>1520</v>
      </c>
    </row>
    <row r="35" spans="1:33" ht="141" thickBot="1" x14ac:dyDescent="0.25">
      <c r="A35" s="35">
        <v>6</v>
      </c>
      <c r="B35" s="35" t="s">
        <v>62</v>
      </c>
      <c r="C35" s="19" t="s">
        <v>60</v>
      </c>
      <c r="D35" s="35" t="s">
        <v>301</v>
      </c>
      <c r="E35" s="35" t="s">
        <v>63</v>
      </c>
      <c r="F35" s="54" t="s">
        <v>64</v>
      </c>
      <c r="G35" s="54">
        <v>63</v>
      </c>
      <c r="H35" s="303" t="s">
        <v>300</v>
      </c>
      <c r="I35" s="317" t="s">
        <v>1538</v>
      </c>
      <c r="J35" s="317" t="s">
        <v>311</v>
      </c>
      <c r="K35" s="317" t="s">
        <v>463</v>
      </c>
      <c r="L35" s="318">
        <v>2</v>
      </c>
      <c r="M35" s="317" t="s">
        <v>55</v>
      </c>
      <c r="N35" s="317" t="s">
        <v>312</v>
      </c>
      <c r="O35" s="319">
        <v>1</v>
      </c>
      <c r="P35" s="319">
        <v>1</v>
      </c>
      <c r="Q35" s="319">
        <v>2</v>
      </c>
      <c r="R35" s="320">
        <v>4</v>
      </c>
      <c r="S35" s="317" t="s">
        <v>47</v>
      </c>
      <c r="T35" s="317" t="s">
        <v>313</v>
      </c>
      <c r="U35" s="317" t="s">
        <v>315</v>
      </c>
      <c r="V35" s="317" t="s">
        <v>314</v>
      </c>
      <c r="W35" s="321" t="s">
        <v>50</v>
      </c>
      <c r="X35" s="317" t="s">
        <v>316</v>
      </c>
      <c r="Y35" s="414">
        <f>O35/R35</f>
        <v>0.25</v>
      </c>
      <c r="Z35" s="331">
        <v>1</v>
      </c>
      <c r="AA35" s="331">
        <f>P35/R35</f>
        <v>0.25</v>
      </c>
      <c r="AB35" s="331"/>
      <c r="AC35" s="331">
        <f>Q35/R35</f>
        <v>0.5</v>
      </c>
      <c r="AD35" s="333"/>
      <c r="AE35" s="317">
        <f t="shared" si="0"/>
        <v>4</v>
      </c>
      <c r="AF35" s="331">
        <f>(Z35*O35/AE35)+(AB35*P35/AE35)+(AD35*Q35/R35)</f>
        <v>0.25</v>
      </c>
      <c r="AG35" s="317" t="s">
        <v>1521</v>
      </c>
    </row>
    <row r="36" spans="1:33" x14ac:dyDescent="0.2">
      <c r="Y36" s="296" t="s">
        <v>1114</v>
      </c>
      <c r="Z36" s="297">
        <f>AVERAGE(Y25:Y34)</f>
        <v>0.69666666666666655</v>
      </c>
    </row>
  </sheetData>
  <autoFilter ref="A11:AG36"/>
  <mergeCells count="9">
    <mergeCell ref="H3:AG3"/>
    <mergeCell ref="H2:AG2"/>
    <mergeCell ref="E8:G8"/>
    <mergeCell ref="H8:AG8"/>
    <mergeCell ref="H7:AG7"/>
    <mergeCell ref="H6:AG6"/>
    <mergeCell ref="H4:AG4"/>
    <mergeCell ref="E6:G6"/>
    <mergeCell ref="E7:G7"/>
  </mergeCells>
  <dataValidations count="1">
    <dataValidation type="list" allowBlank="1" showInputMessage="1" showErrorMessage="1" sqref="M12:M20 S12:S20 B12:C35">
      <formula1>#REF!</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8.42578125" style="34" hidden="1" customWidth="1"/>
    <col min="22" max="22" width="15.5703125" style="34" hidden="1" customWidth="1"/>
    <col min="23" max="23" width="18.5703125" style="34" hidden="1" customWidth="1"/>
    <col min="24" max="24" width="16" style="34" hidden="1" customWidth="1"/>
    <col min="25" max="25" width="17.7109375" style="34" hidden="1" customWidth="1"/>
    <col min="26" max="26" width="18.42578125" style="34" hidden="1" customWidth="1"/>
    <col min="27" max="27" width="15.5703125" style="34" hidden="1" customWidth="1"/>
    <col min="28" max="28" width="18.5703125" style="34" hidden="1" customWidth="1"/>
    <col min="29" max="29" width="16" style="34" hidden="1" customWidth="1"/>
    <col min="30" max="30" width="17.7109375" style="34" hidden="1" customWidth="1"/>
    <col min="31" max="31" width="18.42578125" style="34" hidden="1" customWidth="1"/>
    <col min="32" max="32" width="15.5703125" style="34" hidden="1" customWidth="1"/>
    <col min="33" max="33" width="18.5703125" style="34" hidden="1" customWidth="1"/>
    <col min="34" max="34" width="16" style="34" hidden="1" customWidth="1"/>
    <col min="35" max="35" width="17.7109375" style="34" hidden="1" customWidth="1"/>
    <col min="36" max="36" width="18.42578125" style="34" hidden="1" customWidth="1"/>
    <col min="37" max="37" width="15.5703125" style="34" hidden="1" customWidth="1"/>
    <col min="38" max="38" width="18.5703125" style="34" hidden="1" customWidth="1"/>
    <col min="39" max="39" width="16" style="34" hidden="1" customWidth="1"/>
    <col min="40" max="40" width="17.7109375" style="34" hidden="1" customWidth="1"/>
    <col min="41" max="41" width="17" style="34" hidden="1" customWidth="1"/>
    <col min="42" max="42" width="18.42578125" style="34" hidden="1" customWidth="1"/>
    <col min="43" max="43" width="15.5703125" style="34" hidden="1" customWidth="1"/>
    <col min="44" max="44" width="18.5703125" style="34" hidden="1" customWidth="1"/>
    <col min="45" max="45" width="16" style="34" hidden="1" customWidth="1"/>
    <col min="46" max="46" width="17.7109375" style="34" hidden="1" customWidth="1"/>
    <col min="47" max="48" width="12.7109375" style="249" bestFit="1" customWidth="1"/>
    <col min="49" max="52" width="12.7109375" style="249" hidden="1" customWidth="1"/>
    <col min="53" max="53" width="12.7109375" style="34" hidden="1" customWidth="1"/>
    <col min="54" max="54" width="10.28515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1</v>
      </c>
      <c r="AW12" s="256">
        <v>1</v>
      </c>
      <c r="AX12" s="256"/>
      <c r="AY12" s="256">
        <v>1</v>
      </c>
      <c r="AZ12" s="256"/>
      <c r="BA12" s="46">
        <v>1</v>
      </c>
      <c r="BB12" s="329">
        <f>(AV12*AU12/BA12)+(AX12*AW12/BA12)+(AZ12*AY12/BA12)</f>
        <v>0</v>
      </c>
      <c r="BC12" s="255" t="s">
        <v>1096</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255" t="s">
        <v>1054</v>
      </c>
      <c r="BD13" s="2"/>
    </row>
    <row r="14" spans="1:93" s="3" customFormat="1" ht="102"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6"/>
      <c r="AY14" s="256">
        <v>0.5</v>
      </c>
      <c r="AZ14" s="256"/>
      <c r="BA14" s="228">
        <v>4</v>
      </c>
      <c r="BB14" s="329">
        <f>(AV14*AU14)+(AX14*AW14)+(AZ14*AY14)</f>
        <v>0</v>
      </c>
      <c r="BC14" s="255" t="s">
        <v>1053</v>
      </c>
      <c r="BD14" s="341"/>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44"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v>0.5</v>
      </c>
      <c r="AW15" s="255"/>
      <c r="AX15" s="255"/>
      <c r="AY15" s="255"/>
      <c r="AZ15" s="255"/>
      <c r="BA15" s="19">
        <v>20</v>
      </c>
      <c r="BB15" s="329">
        <f t="shared" ref="BB15:BB22" si="0">(AV15*AU15/BA15)+(AX15*AW15/BA15)+(AZ15*AY15/BA15)</f>
        <v>0</v>
      </c>
      <c r="BC15" s="255" t="s">
        <v>1052</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1</v>
      </c>
      <c r="AW16" s="261">
        <v>1</v>
      </c>
      <c r="AX16" s="261"/>
      <c r="AY16" s="261">
        <v>1</v>
      </c>
      <c r="AZ16" s="261"/>
      <c r="BA16" s="45">
        <v>1</v>
      </c>
      <c r="BB16" s="329">
        <f t="shared" si="0"/>
        <v>0</v>
      </c>
      <c r="BC16" s="255" t="s">
        <v>1096</v>
      </c>
      <c r="BD16" s="2"/>
    </row>
    <row r="17" spans="1:56"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56">
        <v>1</v>
      </c>
      <c r="AW17" s="256">
        <v>0.5</v>
      </c>
      <c r="AX17" s="257"/>
      <c r="AY17" s="256">
        <v>0.5</v>
      </c>
      <c r="AZ17" s="257"/>
      <c r="BA17" s="228">
        <v>2</v>
      </c>
      <c r="BB17" s="329">
        <f t="shared" si="0"/>
        <v>0</v>
      </c>
      <c r="BC17" s="255" t="s">
        <v>1051</v>
      </c>
    </row>
    <row r="18" spans="1:56"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v>1</v>
      </c>
      <c r="AW18" s="259"/>
      <c r="AX18" s="259"/>
      <c r="AY18" s="259"/>
      <c r="AZ18" s="259"/>
      <c r="BA18" s="258">
        <v>21</v>
      </c>
      <c r="BB18" s="329">
        <f t="shared" si="0"/>
        <v>0</v>
      </c>
      <c r="BC18" s="255" t="s">
        <v>1097</v>
      </c>
      <c r="BD18" s="342"/>
    </row>
    <row r="19" spans="1:56"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6">
        <v>0</v>
      </c>
      <c r="AW19" s="257"/>
      <c r="AX19" s="257"/>
      <c r="AY19" s="257"/>
      <c r="AZ19" s="257"/>
      <c r="BA19" s="228">
        <v>20</v>
      </c>
      <c r="BB19" s="329">
        <f t="shared" si="0"/>
        <v>0</v>
      </c>
      <c r="BC19" s="255" t="s">
        <v>1098</v>
      </c>
    </row>
    <row r="20" spans="1:56"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v>0</v>
      </c>
      <c r="AW20" s="256">
        <v>1</v>
      </c>
      <c r="AX20" s="256"/>
      <c r="AY20" s="256">
        <v>1</v>
      </c>
      <c r="AZ20" s="256"/>
      <c r="BA20" s="46">
        <v>1</v>
      </c>
      <c r="BB20" s="329">
        <f t="shared" si="0"/>
        <v>0</v>
      </c>
      <c r="BC20" s="255" t="s">
        <v>1050</v>
      </c>
    </row>
    <row r="21" spans="1:56"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0.24440000000000001</v>
      </c>
      <c r="AW21" s="252">
        <v>1</v>
      </c>
      <c r="AX21" s="252"/>
      <c r="AY21" s="252">
        <v>1</v>
      </c>
      <c r="AZ21" s="252"/>
      <c r="BA21" s="48">
        <v>1</v>
      </c>
      <c r="BB21" s="329">
        <f t="shared" si="0"/>
        <v>0.24440000000000001</v>
      </c>
      <c r="BC21" s="189" t="s">
        <v>1049</v>
      </c>
    </row>
    <row r="22" spans="1:56"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44">
        <v>0.66659999999999997</v>
      </c>
      <c r="AW22" s="234">
        <v>1</v>
      </c>
      <c r="AX22" s="277"/>
      <c r="AY22" s="234">
        <v>1</v>
      </c>
      <c r="AZ22" s="233"/>
      <c r="BA22" s="235">
        <v>21</v>
      </c>
      <c r="BB22" s="329">
        <f t="shared" si="0"/>
        <v>0</v>
      </c>
      <c r="BC22" s="189" t="s">
        <v>825</v>
      </c>
    </row>
    <row r="23" spans="1:56" x14ac:dyDescent="0.2">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96" t="s">
        <v>1114</v>
      </c>
      <c r="AV23" s="297">
        <f>AVERAGE(AV12:AV21)</f>
        <v>0.67443999999999993</v>
      </c>
    </row>
    <row r="24" spans="1:56" x14ac:dyDescent="0.2">
      <c r="T24" s="295" t="s">
        <v>159</v>
      </c>
      <c r="AU24" s="296" t="s">
        <v>1114</v>
      </c>
      <c r="AV24" s="297">
        <f>AVERAGE(AV12:AV20)</f>
        <v>0.72222222222222221</v>
      </c>
    </row>
    <row r="25" spans="1:56" ht="51" x14ac:dyDescent="0.2">
      <c r="T25" s="295" t="s">
        <v>202</v>
      </c>
      <c r="AU25" s="296" t="s">
        <v>1114</v>
      </c>
      <c r="AV25" s="298">
        <f>AVERAGE(AV21)</f>
        <v>0.24440000000000001</v>
      </c>
    </row>
  </sheetData>
  <autoFilter ref="A11:CO25"/>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hyperlinks>
    <hyperlink ref="BC14" r:id="rId1" display="http://www.antonionarino.gov.co/noticias/acompananos-la-audiencia-publica-rendicion-cuentas-la-gestion-2020"/>
  </hyperlink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CO25"/>
  <sheetViews>
    <sheetView showGridLines="0" topLeftCell="D1" zoomScale="85" zoomScaleNormal="85" workbookViewId="0">
      <selection activeCell="D1" sqref="D1"/>
    </sheetView>
  </sheetViews>
  <sheetFormatPr baseColWidth="10" defaultColWidth="10.85546875" defaultRowHeight="12.75" x14ac:dyDescent="0.2"/>
  <cols>
    <col min="1" max="1" width="6.85546875" style="34" hidden="1" customWidth="1"/>
    <col min="2" max="2" width="26.5703125" style="34" hidden="1" customWidth="1"/>
    <col min="3" max="3" width="19.140625" style="34" hidden="1" customWidth="1"/>
    <col min="4" max="4" width="10.7109375" style="34" customWidth="1"/>
    <col min="5" max="5" width="13.140625" style="34" customWidth="1"/>
    <col min="6" max="6" width="5.7109375" style="250" customWidth="1"/>
    <col min="7" max="7" width="16.85546875" style="34" customWidth="1"/>
    <col min="8" max="8" width="15.42578125" style="34" customWidth="1"/>
    <col min="9" max="9" width="15.5703125" style="34" customWidth="1"/>
    <col min="10" max="10" width="29.5703125" style="34" customWidth="1"/>
    <col min="11" max="11" width="0" style="34" hidden="1" customWidth="1"/>
    <col min="12" max="12" width="12.7109375" style="34" customWidth="1"/>
    <col min="13" max="13" width="18.7109375" style="34" customWidth="1"/>
    <col min="14" max="15" width="0" style="34" hidden="1" customWidth="1"/>
    <col min="16" max="16" width="12.28515625" style="34" customWidth="1"/>
    <col min="17" max="17" width="12.140625" style="34" hidden="1" customWidth="1"/>
    <col min="18" max="18" width="16.42578125" style="34" bestFit="1" customWidth="1"/>
    <col min="19" max="19" width="18.42578125" style="34" bestFit="1" customWidth="1"/>
    <col min="20" max="20" width="22.5703125" style="34" bestFit="1" customWidth="1"/>
    <col min="21" max="21" width="14.5703125" style="34" hidden="1" customWidth="1"/>
    <col min="22" max="22" width="14.140625" style="34" hidden="1" customWidth="1"/>
    <col min="23" max="23" width="14.5703125" style="34" hidden="1" customWidth="1"/>
    <col min="24" max="24" width="15.28515625" style="34" hidden="1" customWidth="1"/>
    <col min="25" max="25" width="15" style="34" hidden="1" customWidth="1"/>
    <col min="26" max="26" width="14.5703125" style="34" hidden="1" customWidth="1"/>
    <col min="27" max="27" width="14.140625" style="34" hidden="1" customWidth="1"/>
    <col min="28" max="28" width="14.5703125" style="34" hidden="1" customWidth="1"/>
    <col min="29" max="29" width="15.28515625" style="34" hidden="1" customWidth="1"/>
    <col min="30" max="30" width="15" style="34" hidden="1" customWidth="1"/>
    <col min="31" max="31" width="14.5703125" style="34" hidden="1" customWidth="1"/>
    <col min="32" max="32" width="14.140625" style="34" hidden="1" customWidth="1"/>
    <col min="33" max="33" width="14.5703125" style="34" hidden="1" customWidth="1"/>
    <col min="34" max="34" width="15.28515625" style="34" hidden="1" customWidth="1"/>
    <col min="35" max="35" width="15" style="34" hidden="1" customWidth="1"/>
    <col min="36" max="36" width="14.5703125" style="34" hidden="1" customWidth="1"/>
    <col min="37" max="37" width="14.140625" style="34" hidden="1" customWidth="1"/>
    <col min="38" max="38" width="14.5703125" style="34" hidden="1" customWidth="1"/>
    <col min="39" max="39" width="15.28515625" style="34" hidden="1" customWidth="1"/>
    <col min="40" max="40" width="15" style="34" hidden="1" customWidth="1"/>
    <col min="41" max="41" width="15.42578125" style="34" hidden="1" customWidth="1"/>
    <col min="42" max="42" width="14.5703125" style="34" hidden="1" customWidth="1"/>
    <col min="43" max="43" width="14.140625" style="34" hidden="1" customWidth="1"/>
    <col min="44" max="44" width="14.5703125" style="34" hidden="1" customWidth="1"/>
    <col min="45" max="45" width="15.28515625" style="34" hidden="1" customWidth="1"/>
    <col min="46" max="46" width="15" style="34" hidden="1" customWidth="1"/>
    <col min="47" max="47" width="12.7109375" style="249" bestFit="1" customWidth="1"/>
    <col min="48" max="48" width="8.140625" style="249" bestFit="1" customWidth="1"/>
    <col min="49" max="52" width="8.140625" style="249" hidden="1" customWidth="1"/>
    <col min="53" max="53" width="8.140625" style="34" hidden="1" customWidth="1"/>
    <col min="54" max="54" width="8.140625" style="34" bestFit="1" customWidth="1"/>
    <col min="55" max="55" width="32.28515625" style="34" customWidth="1"/>
    <col min="56" max="86" width="10.85546875" style="34"/>
    <col min="87" max="88" width="0" style="34" hidden="1" customWidth="1"/>
    <col min="89" max="93" width="10.85546875" style="34" hidden="1" customWidth="1"/>
    <col min="94" max="16384" width="10.85546875" style="34"/>
  </cols>
  <sheetData>
    <row r="2" spans="1:93" s="272" customFormat="1" ht="19.5" x14ac:dyDescent="0.25">
      <c r="B2" s="274"/>
      <c r="D2" s="273"/>
      <c r="F2" s="486" t="s">
        <v>0</v>
      </c>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row>
    <row r="3" spans="1:93" s="272" customFormat="1" ht="19.5" x14ac:dyDescent="0.25">
      <c r="B3" s="274"/>
      <c r="D3" s="273"/>
      <c r="F3" s="486" t="s">
        <v>675</v>
      </c>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row>
    <row r="4" spans="1:93" s="272" customFormat="1" ht="19.5" x14ac:dyDescent="0.25">
      <c r="B4" s="274"/>
      <c r="D4" s="273"/>
      <c r="F4" s="486" t="s">
        <v>749</v>
      </c>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row>
    <row r="5" spans="1:93" ht="20.25" x14ac:dyDescent="0.2">
      <c r="J5" s="271"/>
    </row>
    <row r="6" spans="1:93" s="251" customFormat="1" ht="29.25" customHeight="1" x14ac:dyDescent="0.25">
      <c r="B6" s="270"/>
      <c r="E6" s="487" t="s">
        <v>676</v>
      </c>
      <c r="F6" s="487"/>
      <c r="G6" s="487"/>
      <c r="H6" s="493" t="s">
        <v>751</v>
      </c>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row>
    <row r="7" spans="1:93" s="251" customFormat="1" ht="29.25" customHeight="1" x14ac:dyDescent="0.25">
      <c r="B7" s="270"/>
      <c r="C7" s="269"/>
      <c r="D7" s="269"/>
      <c r="E7" s="487" t="s">
        <v>677</v>
      </c>
      <c r="F7" s="487"/>
      <c r="G7" s="487"/>
      <c r="H7" s="490" t="s">
        <v>750</v>
      </c>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2"/>
    </row>
    <row r="8" spans="1:93" s="251" customFormat="1" ht="29.25" customHeight="1" x14ac:dyDescent="0.25">
      <c r="B8" s="270"/>
      <c r="C8" s="269"/>
      <c r="D8" s="269"/>
      <c r="E8" s="487" t="s">
        <v>752</v>
      </c>
      <c r="F8" s="487"/>
      <c r="G8" s="487"/>
      <c r="H8" s="490" t="s">
        <v>753</v>
      </c>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2"/>
    </row>
    <row r="9" spans="1:93" x14ac:dyDescent="0.2">
      <c r="A9" s="268"/>
      <c r="B9" s="268"/>
      <c r="C9" s="266"/>
      <c r="D9" s="266"/>
      <c r="E9" s="266"/>
      <c r="F9" s="267"/>
      <c r="G9" s="266"/>
      <c r="J9" s="266"/>
      <c r="K9" s="266"/>
      <c r="L9" s="266"/>
    </row>
    <row r="11" spans="1:93" s="3" customFormat="1" ht="81" x14ac:dyDescent="0.25">
      <c r="A11" s="265" t="s">
        <v>15</v>
      </c>
      <c r="B11" s="265" t="s">
        <v>16</v>
      </c>
      <c r="C11" s="265" t="s">
        <v>17</v>
      </c>
      <c r="D11" s="166" t="s">
        <v>253</v>
      </c>
      <c r="E11" s="166" t="s">
        <v>680</v>
      </c>
      <c r="F11" s="166" t="s">
        <v>670</v>
      </c>
      <c r="G11" s="166" t="s">
        <v>681</v>
      </c>
      <c r="H11" s="166" t="s">
        <v>35</v>
      </c>
      <c r="I11" s="166" t="s">
        <v>36</v>
      </c>
      <c r="J11" s="166" t="s">
        <v>679</v>
      </c>
      <c r="K11" s="166" t="s">
        <v>22</v>
      </c>
      <c r="L11" s="166" t="s">
        <v>23</v>
      </c>
      <c r="M11" s="230" t="s">
        <v>24</v>
      </c>
      <c r="N11" s="166" t="s">
        <v>25</v>
      </c>
      <c r="O11" s="166" t="s">
        <v>26</v>
      </c>
      <c r="P11" s="166" t="s">
        <v>27</v>
      </c>
      <c r="Q11" s="166" t="s">
        <v>32</v>
      </c>
      <c r="R11" s="230" t="s">
        <v>33</v>
      </c>
      <c r="S11" s="166" t="s">
        <v>34</v>
      </c>
      <c r="T11" s="230" t="s">
        <v>37</v>
      </c>
      <c r="U11" s="167" t="s">
        <v>38</v>
      </c>
      <c r="V11" s="166" t="s">
        <v>39</v>
      </c>
      <c r="W11" s="166" t="s">
        <v>40</v>
      </c>
      <c r="X11" s="166" t="s">
        <v>41</v>
      </c>
      <c r="Y11" s="168" t="s">
        <v>42</v>
      </c>
      <c r="Z11" s="169" t="s">
        <v>38</v>
      </c>
      <c r="AA11" s="166" t="s">
        <v>39</v>
      </c>
      <c r="AB11" s="166" t="s">
        <v>40</v>
      </c>
      <c r="AC11" s="166" t="s">
        <v>41</v>
      </c>
      <c r="AD11" s="168" t="s">
        <v>42</v>
      </c>
      <c r="AE11" s="169" t="s">
        <v>38</v>
      </c>
      <c r="AF11" s="166" t="s">
        <v>39</v>
      </c>
      <c r="AG11" s="166" t="s">
        <v>40</v>
      </c>
      <c r="AH11" s="166" t="s">
        <v>41</v>
      </c>
      <c r="AI11" s="168" t="s">
        <v>42</v>
      </c>
      <c r="AJ11" s="169" t="s">
        <v>38</v>
      </c>
      <c r="AK11" s="166" t="s">
        <v>39</v>
      </c>
      <c r="AL11" s="166" t="s">
        <v>40</v>
      </c>
      <c r="AM11" s="166" t="s">
        <v>41</v>
      </c>
      <c r="AN11" s="168" t="s">
        <v>42</v>
      </c>
      <c r="AO11" s="169" t="s">
        <v>23</v>
      </c>
      <c r="AP11" s="166" t="s">
        <v>38</v>
      </c>
      <c r="AQ11" s="166" t="s">
        <v>39</v>
      </c>
      <c r="AR11" s="166" t="s">
        <v>40</v>
      </c>
      <c r="AS11" s="166" t="s">
        <v>41</v>
      </c>
      <c r="AT11" s="168" t="s">
        <v>42</v>
      </c>
      <c r="AU11" s="170" t="s">
        <v>684</v>
      </c>
      <c r="AV11" s="170" t="s">
        <v>685</v>
      </c>
      <c r="AW11" s="171" t="s">
        <v>671</v>
      </c>
      <c r="AX11" s="171" t="s">
        <v>672</v>
      </c>
      <c r="AY11" s="172" t="s">
        <v>673</v>
      </c>
      <c r="AZ11" s="172" t="s">
        <v>674</v>
      </c>
      <c r="BA11" s="173" t="s">
        <v>678</v>
      </c>
      <c r="BB11" s="173" t="s">
        <v>683</v>
      </c>
      <c r="BC11" s="174" t="s">
        <v>682</v>
      </c>
      <c r="CI11" s="5"/>
      <c r="CJ11" s="258" t="s">
        <v>43</v>
      </c>
      <c r="CK11" s="258" t="s">
        <v>44</v>
      </c>
      <c r="CL11" s="19" t="s">
        <v>45</v>
      </c>
      <c r="CM11" s="19" t="s">
        <v>46</v>
      </c>
      <c r="CN11" s="20" t="s">
        <v>47</v>
      </c>
      <c r="CO11" s="2"/>
    </row>
    <row r="12" spans="1:93" s="3" customFormat="1" ht="89.25" x14ac:dyDescent="0.25">
      <c r="A12" s="19">
        <v>3</v>
      </c>
      <c r="B12" s="19" t="s">
        <v>57</v>
      </c>
      <c r="C12" s="19" t="s">
        <v>59</v>
      </c>
      <c r="D12" s="19" t="s">
        <v>254</v>
      </c>
      <c r="E12" s="228" t="s">
        <v>159</v>
      </c>
      <c r="F12" s="257">
        <v>31</v>
      </c>
      <c r="G12" s="19" t="s">
        <v>160</v>
      </c>
      <c r="H12" s="228" t="s">
        <v>176</v>
      </c>
      <c r="I12" s="228" t="s">
        <v>50</v>
      </c>
      <c r="J12" s="19" t="s">
        <v>489</v>
      </c>
      <c r="K12" s="228" t="s">
        <v>45</v>
      </c>
      <c r="L12" s="228" t="s">
        <v>364</v>
      </c>
      <c r="M12" s="228" t="s">
        <v>486</v>
      </c>
      <c r="N12" s="228"/>
      <c r="O12" s="228" t="s">
        <v>75</v>
      </c>
      <c r="P12" s="228" t="s">
        <v>365</v>
      </c>
      <c r="Q12" s="228" t="s">
        <v>54</v>
      </c>
      <c r="R12" s="228" t="s">
        <v>368</v>
      </c>
      <c r="S12" s="228" t="s">
        <v>490</v>
      </c>
      <c r="T12" s="228" t="s">
        <v>181</v>
      </c>
      <c r="U12" s="229" t="e">
        <f>#REF!</f>
        <v>#REF!</v>
      </c>
      <c r="V12" s="258"/>
      <c r="W12" s="259" t="e">
        <f>V12/U12</f>
        <v>#REF!</v>
      </c>
      <c r="X12" s="258"/>
      <c r="Y12" s="262"/>
      <c r="Z12" s="118" t="e">
        <f>#REF!</f>
        <v>#REF!</v>
      </c>
      <c r="AA12" s="258"/>
      <c r="AB12" s="259" t="e">
        <f>AA12/Z12</f>
        <v>#REF!</v>
      </c>
      <c r="AC12" s="258"/>
      <c r="AD12" s="262"/>
      <c r="AE12" s="118" t="e">
        <f>#REF!</f>
        <v>#REF!</v>
      </c>
      <c r="AF12" s="258"/>
      <c r="AG12" s="259" t="e">
        <f>AF12/AE12</f>
        <v>#REF!</v>
      </c>
      <c r="AH12" s="258"/>
      <c r="AI12" s="262"/>
      <c r="AJ12" s="118" t="e">
        <f>#REF!</f>
        <v>#REF!</v>
      </c>
      <c r="AK12" s="258"/>
      <c r="AL12" s="259" t="e">
        <f>AK12/AJ12</f>
        <v>#REF!</v>
      </c>
      <c r="AM12" s="258"/>
      <c r="AN12" s="262"/>
      <c r="AO12" s="263"/>
      <c r="AP12" s="259" t="e">
        <f>#REF!</f>
        <v>#REF!</v>
      </c>
      <c r="AQ12" s="258"/>
      <c r="AR12" s="259" t="e">
        <f>AQ12/AP12</f>
        <v>#REF!</v>
      </c>
      <c r="AS12" s="258"/>
      <c r="AT12" s="262"/>
      <c r="AU12" s="256"/>
      <c r="AV12" s="158">
        <v>1</v>
      </c>
      <c r="AW12" s="256">
        <v>1</v>
      </c>
      <c r="AX12" s="256"/>
      <c r="AY12" s="256">
        <v>1</v>
      </c>
      <c r="AZ12" s="256"/>
      <c r="BA12" s="46">
        <v>1</v>
      </c>
      <c r="BB12" s="329">
        <f>(AV12*AU12/BA12)+(AX12*AW12/BA12)+(AZ12*AY12/BA12)</f>
        <v>0</v>
      </c>
      <c r="BC12" s="255" t="s">
        <v>1096</v>
      </c>
      <c r="BD12" s="2"/>
    </row>
    <row r="13" spans="1:93" s="3" customFormat="1" ht="114.75" x14ac:dyDescent="0.25">
      <c r="A13" s="19">
        <v>2</v>
      </c>
      <c r="B13" s="19" t="s">
        <v>52</v>
      </c>
      <c r="C13" s="19" t="s">
        <v>59</v>
      </c>
      <c r="D13" s="19" t="s">
        <v>2</v>
      </c>
      <c r="E13" s="19" t="s">
        <v>159</v>
      </c>
      <c r="F13" s="255">
        <v>31</v>
      </c>
      <c r="G13" s="19" t="s">
        <v>160</v>
      </c>
      <c r="H13" s="19" t="s">
        <v>164</v>
      </c>
      <c r="I13" s="228" t="s">
        <v>189</v>
      </c>
      <c r="J13" s="19" t="s">
        <v>512</v>
      </c>
      <c r="K13" s="19" t="s">
        <v>45</v>
      </c>
      <c r="L13" s="19" t="s">
        <v>513</v>
      </c>
      <c r="M13" s="19" t="s">
        <v>370</v>
      </c>
      <c r="N13" s="19">
        <v>21</v>
      </c>
      <c r="O13" s="19" t="s">
        <v>55</v>
      </c>
      <c r="P13" s="19" t="s">
        <v>161</v>
      </c>
      <c r="Q13" s="19" t="s">
        <v>54</v>
      </c>
      <c r="R13" s="19" t="s">
        <v>162</v>
      </c>
      <c r="S13" s="19" t="s">
        <v>163</v>
      </c>
      <c r="T13" s="19" t="s">
        <v>514</v>
      </c>
      <c r="U13" s="229" t="e">
        <f>#REF!</f>
        <v>#REF!</v>
      </c>
      <c r="V13" s="258"/>
      <c r="W13" s="259" t="e">
        <f>V13/U13</f>
        <v>#REF!</v>
      </c>
      <c r="X13" s="258"/>
      <c r="Y13" s="262"/>
      <c r="Z13" s="118" t="e">
        <f>#REF!</f>
        <v>#REF!</v>
      </c>
      <c r="AA13" s="258"/>
      <c r="AB13" s="259" t="e">
        <f>AA13/Z13</f>
        <v>#REF!</v>
      </c>
      <c r="AC13" s="258"/>
      <c r="AD13" s="262"/>
      <c r="AE13" s="118" t="e">
        <f>#REF!</f>
        <v>#REF!</v>
      </c>
      <c r="AF13" s="258"/>
      <c r="AG13" s="259" t="e">
        <f>AF13/AE13</f>
        <v>#REF!</v>
      </c>
      <c r="AH13" s="258"/>
      <c r="AI13" s="262"/>
      <c r="AJ13" s="118" t="e">
        <f>#REF!</f>
        <v>#REF!</v>
      </c>
      <c r="AK13" s="258"/>
      <c r="AL13" s="259" t="e">
        <f>AK13/AJ13</f>
        <v>#REF!</v>
      </c>
      <c r="AM13" s="258"/>
      <c r="AN13" s="262"/>
      <c r="AO13" s="263"/>
      <c r="AP13" s="259" t="e">
        <f>#REF!</f>
        <v>#REF!</v>
      </c>
      <c r="AQ13" s="258"/>
      <c r="AR13" s="259" t="e">
        <f>AQ13/AP13</f>
        <v>#REF!</v>
      </c>
      <c r="AS13" s="258"/>
      <c r="AT13" s="262"/>
      <c r="AU13" s="261">
        <v>1</v>
      </c>
      <c r="AV13" s="261">
        <v>1</v>
      </c>
      <c r="AW13" s="255"/>
      <c r="AX13" s="255"/>
      <c r="AY13" s="255"/>
      <c r="AZ13" s="255"/>
      <c r="BA13" s="19">
        <v>21</v>
      </c>
      <c r="BB13" s="329">
        <f>(AV13*AU13/BA13)+(AX13*AW13/BA13)+(AZ13*AY13/BA13)</f>
        <v>4.7619047619047616E-2</v>
      </c>
      <c r="BC13" s="255" t="s">
        <v>1064</v>
      </c>
      <c r="BD13" s="2"/>
    </row>
    <row r="14" spans="1:93" s="3" customFormat="1" ht="114.75" x14ac:dyDescent="0.25">
      <c r="A14" s="19">
        <v>3</v>
      </c>
      <c r="B14" s="19" t="s">
        <v>57</v>
      </c>
      <c r="C14" s="19" t="s">
        <v>59</v>
      </c>
      <c r="D14" s="19" t="s">
        <v>254</v>
      </c>
      <c r="E14" s="228" t="s">
        <v>159</v>
      </c>
      <c r="F14" s="257">
        <v>31</v>
      </c>
      <c r="G14" s="228" t="s">
        <v>160</v>
      </c>
      <c r="H14" s="228" t="s">
        <v>176</v>
      </c>
      <c r="I14" s="228" t="s">
        <v>50</v>
      </c>
      <c r="J14" s="19" t="s">
        <v>411</v>
      </c>
      <c r="K14" s="228" t="s">
        <v>45</v>
      </c>
      <c r="L14" s="228" t="s">
        <v>525</v>
      </c>
      <c r="M14" s="228" t="s">
        <v>524</v>
      </c>
      <c r="N14" s="228">
        <v>0</v>
      </c>
      <c r="O14" s="228" t="s">
        <v>55</v>
      </c>
      <c r="P14" s="228" t="s">
        <v>383</v>
      </c>
      <c r="Q14" s="228" t="s">
        <v>378</v>
      </c>
      <c r="R14" s="228" t="s">
        <v>384</v>
      </c>
      <c r="S14" s="228" t="s">
        <v>385</v>
      </c>
      <c r="T14" s="228" t="s">
        <v>386</v>
      </c>
      <c r="U14" s="229"/>
      <c r="V14" s="258"/>
      <c r="W14" s="259"/>
      <c r="X14" s="258"/>
      <c r="Y14" s="262"/>
      <c r="Z14" s="118"/>
      <c r="AA14" s="258"/>
      <c r="AB14" s="259"/>
      <c r="AC14" s="258"/>
      <c r="AD14" s="262"/>
      <c r="AE14" s="118"/>
      <c r="AF14" s="258"/>
      <c r="AG14" s="259"/>
      <c r="AH14" s="258"/>
      <c r="AI14" s="262"/>
      <c r="AJ14" s="118"/>
      <c r="AK14" s="258"/>
      <c r="AL14" s="259"/>
      <c r="AM14" s="258"/>
      <c r="AN14" s="262"/>
      <c r="AO14" s="263"/>
      <c r="AP14" s="259"/>
      <c r="AQ14" s="258"/>
      <c r="AR14" s="259"/>
      <c r="AS14" s="258"/>
      <c r="AT14" s="262"/>
      <c r="AU14" s="256"/>
      <c r="AV14" s="256">
        <v>1</v>
      </c>
      <c r="AW14" s="256">
        <v>0.25</v>
      </c>
      <c r="AX14" s="257"/>
      <c r="AY14" s="256">
        <v>0.5</v>
      </c>
      <c r="AZ14" s="257"/>
      <c r="BA14" s="228">
        <v>4</v>
      </c>
      <c r="BB14" s="329">
        <f>(AV14*AU14)+(AX14*AW14)+(AZ14*AY14)</f>
        <v>0</v>
      </c>
      <c r="BC14" s="255" t="s">
        <v>1063</v>
      </c>
      <c r="BD14" s="2"/>
    </row>
    <row r="15" spans="1:93" s="3" customFormat="1" ht="114.75" x14ac:dyDescent="0.25">
      <c r="A15" s="19">
        <v>2</v>
      </c>
      <c r="B15" s="19" t="s">
        <v>52</v>
      </c>
      <c r="C15" s="19" t="s">
        <v>59</v>
      </c>
      <c r="D15" s="19" t="s">
        <v>2</v>
      </c>
      <c r="E15" s="19" t="s">
        <v>159</v>
      </c>
      <c r="F15" s="255">
        <v>32</v>
      </c>
      <c r="G15" s="19" t="s">
        <v>165</v>
      </c>
      <c r="H15" s="19" t="s">
        <v>176</v>
      </c>
      <c r="I15" s="19" t="s">
        <v>50</v>
      </c>
      <c r="J15" s="19" t="s">
        <v>172</v>
      </c>
      <c r="K15" s="19" t="s">
        <v>45</v>
      </c>
      <c r="L15" s="19" t="s">
        <v>173</v>
      </c>
      <c r="M15" s="19" t="s">
        <v>493</v>
      </c>
      <c r="N15" s="19" t="s">
        <v>174</v>
      </c>
      <c r="O15" s="19" t="s">
        <v>55</v>
      </c>
      <c r="P15" s="19" t="s">
        <v>169</v>
      </c>
      <c r="Q15" s="19" t="s">
        <v>76</v>
      </c>
      <c r="R15" s="19" t="s">
        <v>175</v>
      </c>
      <c r="S15" s="19" t="s">
        <v>171</v>
      </c>
      <c r="T15" s="19" t="s">
        <v>495</v>
      </c>
      <c r="U15" s="264"/>
      <c r="V15" s="258"/>
      <c r="W15" s="258"/>
      <c r="X15" s="258"/>
      <c r="Y15" s="262"/>
      <c r="Z15" s="263"/>
      <c r="AA15" s="258"/>
      <c r="AB15" s="258"/>
      <c r="AC15" s="258"/>
      <c r="AD15" s="262"/>
      <c r="AE15" s="263"/>
      <c r="AF15" s="258"/>
      <c r="AG15" s="258"/>
      <c r="AH15" s="258"/>
      <c r="AI15" s="262"/>
      <c r="AJ15" s="263"/>
      <c r="AK15" s="258"/>
      <c r="AL15" s="258"/>
      <c r="AM15" s="258"/>
      <c r="AN15" s="262"/>
      <c r="AO15" s="263"/>
      <c r="AP15" s="258"/>
      <c r="AQ15" s="258"/>
      <c r="AR15" s="258"/>
      <c r="AS15" s="258"/>
      <c r="AT15" s="262"/>
      <c r="AU15" s="261"/>
      <c r="AV15" s="261"/>
      <c r="AW15" s="255"/>
      <c r="AX15" s="255"/>
      <c r="AY15" s="255"/>
      <c r="AZ15" s="255"/>
      <c r="BA15" s="19">
        <v>20</v>
      </c>
      <c r="BB15" s="329">
        <f t="shared" ref="BB15:BB22" si="0">(AV15*AU15/BA15)+(AX15*AW15/BA15)+(AZ15*AY15/BA15)</f>
        <v>0</v>
      </c>
      <c r="BC15" s="259" t="s">
        <v>1062</v>
      </c>
      <c r="BD15" s="2"/>
    </row>
    <row r="16" spans="1:93" s="3" customFormat="1" ht="114.75" x14ac:dyDescent="0.25">
      <c r="A16" s="19">
        <v>2</v>
      </c>
      <c r="B16" s="19" t="s">
        <v>52</v>
      </c>
      <c r="C16" s="19" t="s">
        <v>59</v>
      </c>
      <c r="D16" s="19" t="s">
        <v>2</v>
      </c>
      <c r="E16" s="19" t="s">
        <v>159</v>
      </c>
      <c r="F16" s="255">
        <v>32</v>
      </c>
      <c r="G16" s="19" t="s">
        <v>165</v>
      </c>
      <c r="H16" s="19" t="s">
        <v>176</v>
      </c>
      <c r="I16" s="19" t="s">
        <v>50</v>
      </c>
      <c r="J16" s="19" t="s">
        <v>182</v>
      </c>
      <c r="K16" s="19" t="s">
        <v>45</v>
      </c>
      <c r="L16" s="19" t="s">
        <v>497</v>
      </c>
      <c r="M16" s="19" t="s">
        <v>183</v>
      </c>
      <c r="N16" s="19">
        <v>0</v>
      </c>
      <c r="O16" s="19" t="s">
        <v>75</v>
      </c>
      <c r="P16" s="19" t="s">
        <v>184</v>
      </c>
      <c r="Q16" s="19" t="s">
        <v>54</v>
      </c>
      <c r="R16" s="19" t="s">
        <v>185</v>
      </c>
      <c r="S16" s="19" t="s">
        <v>181</v>
      </c>
      <c r="T16" s="19" t="s">
        <v>181</v>
      </c>
      <c r="U16" s="264"/>
      <c r="V16" s="258"/>
      <c r="W16" s="258"/>
      <c r="X16" s="258"/>
      <c r="Y16" s="262"/>
      <c r="Z16" s="263"/>
      <c r="AA16" s="258"/>
      <c r="AB16" s="258"/>
      <c r="AC16" s="258"/>
      <c r="AD16" s="262"/>
      <c r="AE16" s="263"/>
      <c r="AF16" s="258"/>
      <c r="AG16" s="258"/>
      <c r="AH16" s="258"/>
      <c r="AI16" s="262"/>
      <c r="AJ16" s="263"/>
      <c r="AK16" s="258"/>
      <c r="AL16" s="258"/>
      <c r="AM16" s="258"/>
      <c r="AN16" s="262"/>
      <c r="AO16" s="263"/>
      <c r="AP16" s="258"/>
      <c r="AQ16" s="258"/>
      <c r="AR16" s="258"/>
      <c r="AS16" s="258"/>
      <c r="AT16" s="262"/>
      <c r="AU16" s="261"/>
      <c r="AV16" s="256">
        <v>1</v>
      </c>
      <c r="AW16" s="261">
        <v>1</v>
      </c>
      <c r="AX16" s="261"/>
      <c r="AY16" s="261">
        <v>1</v>
      </c>
      <c r="AZ16" s="261"/>
      <c r="BA16" s="45">
        <v>1</v>
      </c>
      <c r="BB16" s="329">
        <f t="shared" si="0"/>
        <v>0</v>
      </c>
      <c r="BC16" s="255" t="s">
        <v>1096</v>
      </c>
      <c r="BD16" s="2"/>
    </row>
    <row r="17" spans="1:55" s="251" customFormat="1" ht="114.75" x14ac:dyDescent="0.25">
      <c r="A17" s="19">
        <v>2</v>
      </c>
      <c r="B17" s="19" t="s">
        <v>52</v>
      </c>
      <c r="C17" s="19" t="s">
        <v>59</v>
      </c>
      <c r="D17" s="19" t="s">
        <v>254</v>
      </c>
      <c r="E17" s="228" t="s">
        <v>159</v>
      </c>
      <c r="F17" s="257">
        <v>32</v>
      </c>
      <c r="G17" s="228" t="s">
        <v>165</v>
      </c>
      <c r="H17" s="228" t="s">
        <v>176</v>
      </c>
      <c r="I17" s="228" t="s">
        <v>50</v>
      </c>
      <c r="J17" s="19" t="s">
        <v>250</v>
      </c>
      <c r="K17" s="228" t="s">
        <v>49</v>
      </c>
      <c r="L17" s="228" t="s">
        <v>387</v>
      </c>
      <c r="M17" s="228" t="s">
        <v>526</v>
      </c>
      <c r="N17" s="228">
        <v>0</v>
      </c>
      <c r="O17" s="228" t="s">
        <v>55</v>
      </c>
      <c r="P17" s="228" t="s">
        <v>388</v>
      </c>
      <c r="Q17" s="228" t="s">
        <v>378</v>
      </c>
      <c r="R17" s="228" t="s">
        <v>527</v>
      </c>
      <c r="S17" s="228" t="s">
        <v>389</v>
      </c>
      <c r="T17" s="228" t="s">
        <v>390</v>
      </c>
      <c r="U17" s="250"/>
      <c r="W17" s="250"/>
      <c r="Z17" s="250"/>
      <c r="AB17" s="250"/>
      <c r="AE17" s="250"/>
      <c r="AG17" s="250"/>
      <c r="AJ17" s="250"/>
      <c r="AL17" s="250"/>
      <c r="AP17" s="250"/>
      <c r="AR17" s="250"/>
      <c r="AU17" s="261"/>
      <c r="AV17" s="260"/>
      <c r="AW17" s="256">
        <v>0.5</v>
      </c>
      <c r="AX17" s="257"/>
      <c r="AY17" s="256">
        <v>0.5</v>
      </c>
      <c r="AZ17" s="257"/>
      <c r="BA17" s="228">
        <v>2</v>
      </c>
      <c r="BB17" s="329">
        <f t="shared" si="0"/>
        <v>0</v>
      </c>
      <c r="BC17" s="259" t="s">
        <v>1062</v>
      </c>
    </row>
    <row r="18" spans="1:55" s="251" customFormat="1" ht="114.75" x14ac:dyDescent="0.25">
      <c r="A18" s="19">
        <v>2</v>
      </c>
      <c r="B18" s="19" t="s">
        <v>52</v>
      </c>
      <c r="C18" s="19" t="s">
        <v>59</v>
      </c>
      <c r="D18" s="19" t="s">
        <v>254</v>
      </c>
      <c r="E18" s="228" t="s">
        <v>159</v>
      </c>
      <c r="F18" s="257">
        <v>33</v>
      </c>
      <c r="G18" s="19" t="s">
        <v>446</v>
      </c>
      <c r="H18" s="96" t="s">
        <v>423</v>
      </c>
      <c r="I18" s="96" t="s">
        <v>420</v>
      </c>
      <c r="J18" s="96" t="s">
        <v>422</v>
      </c>
      <c r="K18" s="228" t="s">
        <v>45</v>
      </c>
      <c r="L18" s="96" t="s">
        <v>417</v>
      </c>
      <c r="M18" s="96" t="s">
        <v>421</v>
      </c>
      <c r="N18" s="258">
        <v>20</v>
      </c>
      <c r="O18" s="228" t="s">
        <v>55</v>
      </c>
      <c r="P18" s="258" t="s">
        <v>491</v>
      </c>
      <c r="Q18" s="228" t="s">
        <v>54</v>
      </c>
      <c r="R18" s="255" t="s">
        <v>418</v>
      </c>
      <c r="S18" s="96" t="s">
        <v>419</v>
      </c>
      <c r="T18" s="96" t="s">
        <v>492</v>
      </c>
      <c r="U18" s="250"/>
      <c r="W18" s="250"/>
      <c r="Z18" s="250"/>
      <c r="AB18" s="250"/>
      <c r="AE18" s="250"/>
      <c r="AG18" s="250"/>
      <c r="AJ18" s="250"/>
      <c r="AL18" s="250"/>
      <c r="AP18" s="250"/>
      <c r="AR18" s="250"/>
      <c r="AU18" s="260"/>
      <c r="AV18" s="260"/>
      <c r="AW18" s="259"/>
      <c r="AX18" s="259"/>
      <c r="AY18" s="259"/>
      <c r="AZ18" s="259"/>
      <c r="BA18" s="258">
        <v>21</v>
      </c>
      <c r="BB18" s="329">
        <f t="shared" si="0"/>
        <v>0</v>
      </c>
      <c r="BC18" s="259" t="s">
        <v>1062</v>
      </c>
    </row>
    <row r="19" spans="1:55" s="251" customFormat="1" ht="140.25" x14ac:dyDescent="0.25">
      <c r="A19" s="19">
        <v>2</v>
      </c>
      <c r="B19" s="19" t="s">
        <v>52</v>
      </c>
      <c r="C19" s="19" t="s">
        <v>59</v>
      </c>
      <c r="D19" s="19" t="s">
        <v>254</v>
      </c>
      <c r="E19" s="228" t="s">
        <v>159</v>
      </c>
      <c r="F19" s="257">
        <v>34</v>
      </c>
      <c r="G19" s="228" t="s">
        <v>190</v>
      </c>
      <c r="H19" s="228" t="s">
        <v>507</v>
      </c>
      <c r="I19" s="228" t="s">
        <v>50</v>
      </c>
      <c r="J19" s="228" t="s">
        <v>235</v>
      </c>
      <c r="K19" s="228" t="s">
        <v>45</v>
      </c>
      <c r="L19" s="228" t="s">
        <v>230</v>
      </c>
      <c r="M19" s="228" t="s">
        <v>506</v>
      </c>
      <c r="N19" s="228">
        <v>1</v>
      </c>
      <c r="O19" s="228" t="s">
        <v>207</v>
      </c>
      <c r="P19" s="228" t="s">
        <v>231</v>
      </c>
      <c r="Q19" s="228" t="s">
        <v>54</v>
      </c>
      <c r="R19" s="228" t="s">
        <v>232</v>
      </c>
      <c r="S19" s="228" t="s">
        <v>233</v>
      </c>
      <c r="T19" s="228" t="s">
        <v>508</v>
      </c>
      <c r="AU19" s="256"/>
      <c r="AV19" s="257"/>
      <c r="AW19" s="257"/>
      <c r="AX19" s="257"/>
      <c r="AY19" s="257"/>
      <c r="AZ19" s="257"/>
      <c r="BA19" s="228">
        <v>20</v>
      </c>
      <c r="BB19" s="329">
        <f t="shared" si="0"/>
        <v>0</v>
      </c>
      <c r="BC19" s="189" t="s">
        <v>1061</v>
      </c>
    </row>
    <row r="20" spans="1:55" s="251" customFormat="1" ht="114.75" x14ac:dyDescent="0.25">
      <c r="A20" s="19">
        <v>2</v>
      </c>
      <c r="B20" s="19" t="s">
        <v>52</v>
      </c>
      <c r="C20" s="19" t="s">
        <v>59</v>
      </c>
      <c r="D20" s="19" t="s">
        <v>254</v>
      </c>
      <c r="E20" s="228" t="s">
        <v>159</v>
      </c>
      <c r="F20" s="257">
        <v>34</v>
      </c>
      <c r="G20" s="228" t="s">
        <v>190</v>
      </c>
      <c r="H20" s="228" t="s">
        <v>507</v>
      </c>
      <c r="I20" s="228" t="s">
        <v>50</v>
      </c>
      <c r="J20" s="228" t="s">
        <v>408</v>
      </c>
      <c r="K20" s="228" t="s">
        <v>45</v>
      </c>
      <c r="L20" s="228" t="s">
        <v>237</v>
      </c>
      <c r="M20" s="228" t="s">
        <v>243</v>
      </c>
      <c r="N20" s="228">
        <v>0</v>
      </c>
      <c r="O20" s="228" t="s">
        <v>239</v>
      </c>
      <c r="P20" s="228" t="s">
        <v>244</v>
      </c>
      <c r="Q20" s="228" t="s">
        <v>54</v>
      </c>
      <c r="R20" s="228" t="s">
        <v>510</v>
      </c>
      <c r="S20" s="228" t="s">
        <v>245</v>
      </c>
      <c r="T20" s="228" t="s">
        <v>242</v>
      </c>
      <c r="AU20" s="256"/>
      <c r="AV20" s="256"/>
      <c r="AW20" s="256">
        <v>1</v>
      </c>
      <c r="AX20" s="256"/>
      <c r="AY20" s="256">
        <v>1</v>
      </c>
      <c r="AZ20" s="256"/>
      <c r="BA20" s="46">
        <v>1</v>
      </c>
      <c r="BB20" s="329">
        <f t="shared" si="0"/>
        <v>0</v>
      </c>
      <c r="BC20" s="189" t="s">
        <v>1061</v>
      </c>
    </row>
    <row r="21" spans="1:55" s="251" customFormat="1" ht="89.25" x14ac:dyDescent="0.25">
      <c r="A21" s="19">
        <v>5</v>
      </c>
      <c r="B21" s="19" t="s">
        <v>61</v>
      </c>
      <c r="C21" s="19" t="s">
        <v>60</v>
      </c>
      <c r="D21" s="19" t="s">
        <v>299</v>
      </c>
      <c r="E21" s="39" t="s">
        <v>202</v>
      </c>
      <c r="F21" s="254">
        <v>51</v>
      </c>
      <c r="G21" s="39" t="s">
        <v>203</v>
      </c>
      <c r="H21" s="39" t="s">
        <v>297</v>
      </c>
      <c r="I21" s="39" t="s">
        <v>50</v>
      </c>
      <c r="J21" s="39" t="s">
        <v>292</v>
      </c>
      <c r="K21" s="39" t="s">
        <v>45</v>
      </c>
      <c r="L21" s="39" t="s">
        <v>293</v>
      </c>
      <c r="M21" s="39" t="s">
        <v>294</v>
      </c>
      <c r="N21" s="39" t="s">
        <v>50</v>
      </c>
      <c r="O21" s="39" t="s">
        <v>75</v>
      </c>
      <c r="P21" s="39" t="s">
        <v>295</v>
      </c>
      <c r="Q21" s="39" t="s">
        <v>54</v>
      </c>
      <c r="R21" s="39" t="s">
        <v>296</v>
      </c>
      <c r="S21" s="39" t="s">
        <v>362</v>
      </c>
      <c r="T21" s="39" t="s">
        <v>298</v>
      </c>
      <c r="AU21" s="252">
        <v>1</v>
      </c>
      <c r="AV21" s="253">
        <v>0.2611</v>
      </c>
      <c r="AW21" s="252">
        <v>1</v>
      </c>
      <c r="AX21" s="252"/>
      <c r="AY21" s="252">
        <v>1</v>
      </c>
      <c r="AZ21" s="252"/>
      <c r="BA21" s="48">
        <v>1</v>
      </c>
      <c r="BB21" s="329">
        <f t="shared" si="0"/>
        <v>0.2611</v>
      </c>
      <c r="BC21" s="189" t="s">
        <v>1049</v>
      </c>
    </row>
    <row r="22" spans="1:55" s="175" customFormat="1" ht="102" x14ac:dyDescent="0.25">
      <c r="A22" s="144">
        <v>5</v>
      </c>
      <c r="B22" s="144" t="s">
        <v>61</v>
      </c>
      <c r="C22" s="144" t="s">
        <v>60</v>
      </c>
      <c r="D22" s="144" t="s">
        <v>466</v>
      </c>
      <c r="E22" s="99" t="s">
        <v>202</v>
      </c>
      <c r="F22" s="181">
        <v>54</v>
      </c>
      <c r="G22" s="99" t="s">
        <v>205</v>
      </c>
      <c r="H22" s="99" t="s">
        <v>582</v>
      </c>
      <c r="I22" s="99" t="s">
        <v>291</v>
      </c>
      <c r="J22" s="99" t="s">
        <v>287</v>
      </c>
      <c r="K22" s="99" t="s">
        <v>49</v>
      </c>
      <c r="L22" s="99" t="s">
        <v>288</v>
      </c>
      <c r="M22" s="99" t="s">
        <v>339</v>
      </c>
      <c r="N22" s="99">
        <v>21</v>
      </c>
      <c r="O22" s="99" t="s">
        <v>51</v>
      </c>
      <c r="P22" s="99" t="s">
        <v>289</v>
      </c>
      <c r="Q22" s="99" t="s">
        <v>54</v>
      </c>
      <c r="R22" s="99" t="s">
        <v>340</v>
      </c>
      <c r="S22" s="99" t="s">
        <v>290</v>
      </c>
      <c r="T22" s="99" t="s">
        <v>278</v>
      </c>
      <c r="AU22" s="243">
        <v>0</v>
      </c>
      <c r="AV22" s="277">
        <v>0.66659999999999997</v>
      </c>
      <c r="AW22" s="234">
        <v>1</v>
      </c>
      <c r="AX22" s="233"/>
      <c r="AY22" s="234">
        <v>1</v>
      </c>
      <c r="AZ22" s="233"/>
      <c r="BA22" s="235">
        <v>21</v>
      </c>
      <c r="BB22" s="329">
        <f t="shared" si="0"/>
        <v>0</v>
      </c>
      <c r="BC22" s="189" t="s">
        <v>825</v>
      </c>
    </row>
    <row r="23" spans="1:55" x14ac:dyDescent="0.2">
      <c r="AU23" s="268" t="s">
        <v>1114</v>
      </c>
      <c r="AV23" s="282">
        <f>AVERAGE(AV12:AV21)</f>
        <v>0.85221999999999998</v>
      </c>
    </row>
    <row r="24" spans="1:55" x14ac:dyDescent="0.2">
      <c r="T24" s="295" t="s">
        <v>159</v>
      </c>
      <c r="AU24" s="296" t="s">
        <v>1114</v>
      </c>
      <c r="AV24" s="297">
        <f>AVERAGE(AV12:AV20)</f>
        <v>1</v>
      </c>
    </row>
    <row r="25" spans="1:55" ht="51" x14ac:dyDescent="0.2">
      <c r="T25" s="295" t="s">
        <v>202</v>
      </c>
      <c r="AU25" s="296" t="s">
        <v>1114</v>
      </c>
      <c r="AV25" s="298">
        <f>AVERAGE(AV21)</f>
        <v>0.2611</v>
      </c>
    </row>
  </sheetData>
  <mergeCells count="9">
    <mergeCell ref="E8:G8"/>
    <mergeCell ref="H8:BC8"/>
    <mergeCell ref="F2:BB2"/>
    <mergeCell ref="F3:BB3"/>
    <mergeCell ref="F4:BB4"/>
    <mergeCell ref="E6:G6"/>
    <mergeCell ref="H6:BC6"/>
    <mergeCell ref="E7:G7"/>
    <mergeCell ref="H7:BC7"/>
  </mergeCells>
  <dataValidations count="5">
    <dataValidation type="list" allowBlank="1" showInputMessage="1" showErrorMessage="1" sqref="O12:O18">
      <formula1>$CM$11:$CM$11</formula1>
    </dataValidation>
    <dataValidation type="list" allowBlank="1" showInputMessage="1" showErrorMessage="1" sqref="Q12:Q18">
      <formula1>$CN$11:$CN$11</formula1>
    </dataValidation>
    <dataValidation type="list" allowBlank="1" showInputMessage="1" showErrorMessage="1" sqref="K12:K20">
      <formula1>$CL$11:$CL$11</formula1>
    </dataValidation>
    <dataValidation type="list" allowBlank="1" showInputMessage="1" showErrorMessage="1" sqref="B12:B22">
      <formula1>$CK$11:$CK$11</formula1>
    </dataValidation>
    <dataValidation type="list" allowBlank="1" showInputMessage="1" showErrorMessage="1" sqref="C12:C22">
      <formula1>$CJ$11:$CJ$11</formula1>
    </dataValidation>
  </dataValidations>
  <hyperlinks>
    <hyperlink ref="BC14" r:id="rId1" display="http://www.antonionarino.gov.co/noticias/acompananos-la-audiencia-publica-rendicion-cuentas-la-gestion-2020"/>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30</vt:i4>
      </vt:variant>
    </vt:vector>
  </HeadingPairs>
  <TitlesOfParts>
    <vt:vector size="30" baseType="lpstr">
      <vt:lpstr>Presentación</vt:lpstr>
      <vt:lpstr>Hoja2</vt:lpstr>
      <vt:lpstr>Plataforma Colibrí</vt:lpstr>
      <vt:lpstr>SECOP</vt:lpstr>
      <vt:lpstr>NTC 5854</vt:lpstr>
      <vt:lpstr>Matriz General</vt:lpstr>
      <vt:lpstr>Nivel central</vt:lpstr>
      <vt:lpstr>Antonio Nariño</vt:lpstr>
      <vt:lpstr>Barrios Unidos</vt:lpstr>
      <vt:lpstr>Bosa</vt:lpstr>
      <vt:lpstr>Chapinero</vt:lpstr>
      <vt:lpstr>Ciudad Bolívar</vt:lpstr>
      <vt:lpstr>Engativá</vt:lpstr>
      <vt:lpstr>Fontibón</vt:lpstr>
      <vt:lpstr>Kennedy</vt:lpstr>
      <vt:lpstr>La Candelaria</vt:lpstr>
      <vt:lpstr>Los Mártires</vt:lpstr>
      <vt:lpstr>Puente Aranda</vt:lpstr>
      <vt:lpstr>Rafael Uribe Uribe</vt:lpstr>
      <vt:lpstr>San Cristóbal</vt:lpstr>
      <vt:lpstr>Santafe</vt:lpstr>
      <vt:lpstr>Suba</vt:lpstr>
      <vt:lpstr>Sumapaz</vt:lpstr>
      <vt:lpstr>Teusaquillo</vt:lpstr>
      <vt:lpstr>Tunjuelito</vt:lpstr>
      <vt:lpstr>Usaquén</vt:lpstr>
      <vt:lpstr>Usme</vt:lpstr>
      <vt:lpstr>Propuesta PAAC 2021</vt:lpstr>
      <vt:lpstr>PAAC racionalizacion tramites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casas</dc:creator>
  <cp:lastModifiedBy>Lina Paola Hernandez Acosta</cp:lastModifiedBy>
  <cp:lastPrinted>2020-11-24T13:24:36Z</cp:lastPrinted>
  <dcterms:created xsi:type="dcterms:W3CDTF">2020-11-23T20:24:44Z</dcterms:created>
  <dcterms:modified xsi:type="dcterms:W3CDTF">2021-05-18T17:10:54Z</dcterms:modified>
</cp:coreProperties>
</file>