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840" tabRatio="402" firstSheet="1" activeTab="1"/>
  </bookViews>
  <sheets>
    <sheet name="Hoja2" sheetId="4" state="hidden" r:id="rId1"/>
    <sheet name="Completo" sheetId="1" r:id="rId2"/>
    <sheet name="Acciones Inefectivas" sheetId="5" state="hidden" r:id="rId3"/>
    <sheet name="Resumen - Vigente" sheetId="3" r:id="rId4"/>
  </sheets>
  <definedNames>
    <definedName name="_xlnm._FilterDatabase" localSheetId="1" hidden="1">Completo!$A$6:$BZ$46</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U16" i="1" l="1"/>
  <c r="BL16" i="1"/>
  <c r="AZ16" i="1"/>
  <c r="AT16" i="1"/>
  <c r="BL18" i="1" l="1"/>
  <c r="BU12" i="1" l="1"/>
  <c r="BU11" i="1"/>
  <c r="BU10" i="1" l="1"/>
  <c r="BT10" i="1"/>
  <c r="BV10" i="1" s="1"/>
  <c r="BT16" i="1"/>
  <c r="BV16" i="1" s="1"/>
  <c r="BU15" i="1"/>
  <c r="BT15" i="1"/>
  <c r="BV15" i="1" s="1"/>
  <c r="BU14" i="1"/>
  <c r="BT14" i="1"/>
  <c r="BV14" i="1" s="1"/>
  <c r="BU46" i="1"/>
  <c r="BT46" i="1"/>
  <c r="BV46" i="1" s="1"/>
  <c r="BU45" i="1"/>
  <c r="BT45" i="1"/>
  <c r="BV45" i="1" s="1"/>
  <c r="BU44" i="1"/>
  <c r="BT44" i="1"/>
  <c r="BV44" i="1" s="1"/>
  <c r="BU43" i="1"/>
  <c r="BT43" i="1"/>
  <c r="BV43" i="1" s="1"/>
  <c r="BU42" i="1"/>
  <c r="BT42" i="1"/>
  <c r="BV42" i="1" s="1"/>
  <c r="BU41" i="1"/>
  <c r="BT41" i="1"/>
  <c r="BV41" i="1" s="1"/>
  <c r="BU40" i="1"/>
  <c r="BT40" i="1"/>
  <c r="BV40" i="1" s="1"/>
  <c r="BU39" i="1"/>
  <c r="BT39" i="1"/>
  <c r="BV39" i="1" s="1"/>
  <c r="BU38" i="1"/>
  <c r="BT38" i="1"/>
  <c r="BV38" i="1" s="1"/>
  <c r="BU37" i="1"/>
  <c r="BT37" i="1"/>
  <c r="BV37" i="1" s="1"/>
  <c r="BU36" i="1"/>
  <c r="BT36" i="1"/>
  <c r="BV36" i="1" s="1"/>
  <c r="BU35" i="1"/>
  <c r="BT35" i="1"/>
  <c r="BV35" i="1" s="1"/>
  <c r="BU34" i="1"/>
  <c r="BT34" i="1"/>
  <c r="BV34" i="1" s="1"/>
  <c r="BU33" i="1"/>
  <c r="BT33" i="1"/>
  <c r="BV33" i="1" s="1"/>
  <c r="BU32" i="1"/>
  <c r="BT32" i="1"/>
  <c r="BV32" i="1" s="1"/>
  <c r="BU31" i="1"/>
  <c r="BT31" i="1"/>
  <c r="BV31" i="1" s="1"/>
  <c r="BU30" i="1"/>
  <c r="BT30" i="1"/>
  <c r="BV30" i="1" s="1"/>
  <c r="BU29" i="1"/>
  <c r="BT29" i="1"/>
  <c r="BV29" i="1" s="1"/>
  <c r="BU28" i="1"/>
  <c r="BT28" i="1"/>
  <c r="BV28" i="1" s="1"/>
  <c r="BU27" i="1"/>
  <c r="BT27" i="1"/>
  <c r="BV27" i="1" s="1"/>
  <c r="BU26" i="1"/>
  <c r="BT26" i="1"/>
  <c r="BV26" i="1" s="1"/>
  <c r="BU25" i="1"/>
  <c r="BT25" i="1"/>
  <c r="BV25" i="1" s="1"/>
  <c r="BU24" i="1"/>
  <c r="BT24" i="1"/>
  <c r="BV24" i="1" s="1"/>
  <c r="BU23" i="1"/>
  <c r="BT23" i="1"/>
  <c r="BV23" i="1" s="1"/>
  <c r="BU22" i="1"/>
  <c r="BT22" i="1"/>
  <c r="BV22" i="1" s="1"/>
  <c r="BU21" i="1"/>
  <c r="BT21" i="1"/>
  <c r="BV21" i="1" s="1"/>
  <c r="BU20" i="1"/>
  <c r="BT20" i="1"/>
  <c r="BV20" i="1" s="1"/>
  <c r="BU19" i="1"/>
  <c r="BT19" i="1"/>
  <c r="BV19" i="1" s="1"/>
  <c r="BU18" i="1"/>
  <c r="BV18" i="1"/>
  <c r="BT17" i="1"/>
  <c r="BV17" i="1" s="1"/>
  <c r="BU17" i="1"/>
  <c r="D26" i="3"/>
  <c r="D27" i="3"/>
  <c r="D9" i="3"/>
  <c r="D10" i="3"/>
  <c r="D12" i="3"/>
  <c r="D13" i="3"/>
  <c r="D15" i="3"/>
  <c r="D16" i="3"/>
  <c r="D17" i="3"/>
  <c r="D18" i="3"/>
  <c r="C17" i="3"/>
  <c r="J17" i="3"/>
  <c r="C26" i="3"/>
  <c r="C27" i="3"/>
  <c r="C9" i="3"/>
  <c r="C10" i="3"/>
  <c r="C11" i="3"/>
  <c r="C12" i="3"/>
  <c r="C13" i="3"/>
  <c r="C14" i="3"/>
  <c r="C15" i="3"/>
  <c r="C16" i="3"/>
  <c r="C18" i="3"/>
  <c r="BW18" i="1" l="1"/>
  <c r="BW20" i="1"/>
  <c r="BW22" i="1"/>
  <c r="H27" i="3" s="1"/>
  <c r="BW24" i="1"/>
  <c r="BW26" i="1"/>
  <c r="H15" i="3" s="1"/>
  <c r="BW28" i="1"/>
  <c r="BW30" i="1"/>
  <c r="BW32" i="1"/>
  <c r="BW34" i="1"/>
  <c r="BW36" i="1"/>
  <c r="BW38" i="1"/>
  <c r="BW40" i="1"/>
  <c r="BW42" i="1"/>
  <c r="BW44" i="1"/>
  <c r="BW46" i="1"/>
  <c r="BW19" i="1"/>
  <c r="BW21" i="1"/>
  <c r="BW23" i="1"/>
  <c r="BW25" i="1"/>
  <c r="BW27" i="1"/>
  <c r="H17" i="3" s="1"/>
  <c r="BW29" i="1"/>
  <c r="BW31" i="1"/>
  <c r="BW33" i="1"/>
  <c r="BW35" i="1"/>
  <c r="BW37" i="1"/>
  <c r="BW39" i="1"/>
  <c r="BW41" i="1"/>
  <c r="BW43" i="1"/>
  <c r="BW45" i="1"/>
  <c r="BW14" i="1"/>
  <c r="BW16" i="1"/>
  <c r="G10" i="3" s="1"/>
  <c r="BW10" i="1"/>
  <c r="BW17" i="1"/>
  <c r="F17" i="3"/>
  <c r="E17" i="3"/>
  <c r="BU13" i="1"/>
  <c r="BU7" i="1"/>
  <c r="H13" i="3" l="1"/>
  <c r="G17" i="3"/>
  <c r="G26" i="3"/>
  <c r="G15" i="3"/>
  <c r="G9" i="3"/>
  <c r="G27" i="3"/>
  <c r="G13" i="3"/>
  <c r="H26" i="3"/>
  <c r="H9" i="3"/>
  <c r="H10" i="3"/>
  <c r="H18" i="3"/>
  <c r="G18" i="3"/>
  <c r="BT13" i="1"/>
  <c r="BV13" i="1" s="1"/>
  <c r="BT12" i="1"/>
  <c r="BV12" i="1" s="1"/>
  <c r="BT11" i="1"/>
  <c r="BV11" i="1" s="1"/>
  <c r="G28" i="3" l="1"/>
  <c r="BW13" i="1"/>
  <c r="H16" i="3" s="1"/>
  <c r="BW12" i="1"/>
  <c r="BW11" i="1"/>
  <c r="H12" i="3" l="1"/>
  <c r="G12" i="3"/>
  <c r="G16" i="3"/>
  <c r="J18" i="3"/>
  <c r="J16" i="3"/>
  <c r="AB8" i="1" l="1"/>
  <c r="BU8" i="1" s="1"/>
  <c r="C28" i="3" l="1"/>
  <c r="C19" i="3"/>
  <c r="C32" i="3" l="1"/>
  <c r="BU9" i="1" l="1"/>
  <c r="BT7" i="1"/>
  <c r="BV7" i="1" s="1"/>
  <c r="BT8" i="1"/>
  <c r="BV8" i="1" s="1"/>
  <c r="BT9" i="1"/>
  <c r="BV9" i="1" s="1"/>
  <c r="BW9" i="1" l="1"/>
  <c r="H11" i="3" s="1"/>
  <c r="BW7" i="1"/>
  <c r="BW8" i="1"/>
  <c r="BX8" i="1" s="1"/>
  <c r="H14" i="3" l="1"/>
  <c r="BX7" i="1"/>
  <c r="D14" i="3" s="1"/>
  <c r="G14" i="3"/>
  <c r="BX9" i="1"/>
  <c r="D11" i="3" s="1"/>
  <c r="G11" i="3"/>
  <c r="G19" i="3" l="1"/>
  <c r="F11" i="3"/>
  <c r="F18" i="3"/>
  <c r="E18" i="3"/>
  <c r="E11" i="3" l="1"/>
  <c r="F15" i="3"/>
  <c r="E15" i="3"/>
  <c r="E27" i="3" l="1"/>
  <c r="F27" i="3"/>
  <c r="J12" i="3" l="1"/>
  <c r="J10" i="3"/>
  <c r="F10" i="3" l="1"/>
  <c r="E10" i="3"/>
  <c r="E14" i="3"/>
  <c r="F14" i="3"/>
  <c r="F12" i="3"/>
  <c r="E12" i="3"/>
  <c r="E16" i="3" l="1"/>
  <c r="F16" i="3"/>
  <c r="F26" i="3"/>
  <c r="E26" i="3"/>
  <c r="G32" i="3" l="1"/>
  <c r="J9" i="3"/>
  <c r="D28" i="3" l="1"/>
  <c r="E9" i="3"/>
  <c r="F9" i="3"/>
  <c r="F13" i="3"/>
  <c r="E13" i="3"/>
  <c r="D19" i="3"/>
  <c r="E19" i="3" l="1"/>
  <c r="F19" i="3"/>
  <c r="D32" i="3"/>
  <c r="F32" i="3" s="1"/>
  <c r="F28" i="3"/>
  <c r="E28" i="3"/>
  <c r="E32" i="3" l="1"/>
</calcChain>
</file>

<file path=xl/sharedStrings.xml><?xml version="1.0" encoding="utf-8"?>
<sst xmlns="http://schemas.openxmlformats.org/spreadsheetml/2006/main" count="956" uniqueCount="515">
  <si>
    <t>CAUSA DEL HALLAZGO</t>
  </si>
  <si>
    <t>CÓDIGO ACCIÓN</t>
  </si>
  <si>
    <t>DESCRIPCIÓN ACCION</t>
  </si>
  <si>
    <t>NOMBRE DEL INDICADOR</t>
  </si>
  <si>
    <t>FORMULA DEL INDICADOR</t>
  </si>
  <si>
    <t>META</t>
  </si>
  <si>
    <t>AREA RESPONSABLE</t>
  </si>
  <si>
    <t>FECHA DE INICIO</t>
  </si>
  <si>
    <t>FECHA DE TERMINACIÓN</t>
  </si>
  <si>
    <t>Dirección Administrativa</t>
  </si>
  <si>
    <t>2.1.2.1</t>
  </si>
  <si>
    <t>Subsecretaría de Gestión Institucional</t>
  </si>
  <si>
    <t>Dirección de Contratación</t>
  </si>
  <si>
    <t>Dirección de Tecnologías e Información</t>
  </si>
  <si>
    <t>Capacitación realizada</t>
  </si>
  <si>
    <t>Dirección Financiera</t>
  </si>
  <si>
    <t>2.2.1.1</t>
  </si>
  <si>
    <t>Oficina Asesora de Planeación</t>
  </si>
  <si>
    <t>2.2.1.2</t>
  </si>
  <si>
    <t>Oficina Asesora de Planeación y Subsecretaría de Gestión Institucional</t>
  </si>
  <si>
    <t>3.1.1.1</t>
  </si>
  <si>
    <t>No. HALLAZGO</t>
  </si>
  <si>
    <t>Descripción Avance</t>
  </si>
  <si>
    <t>Evidencia Aportada</t>
  </si>
  <si>
    <t>Total</t>
  </si>
  <si>
    <t>Forma de Medición</t>
  </si>
  <si>
    <t>Meta</t>
  </si>
  <si>
    <t>%</t>
  </si>
  <si>
    <t>Cumplimiento</t>
  </si>
  <si>
    <t>SI</t>
  </si>
  <si>
    <t>Suma</t>
  </si>
  <si>
    <t>Programado</t>
  </si>
  <si>
    <t>Ejecutado</t>
  </si>
  <si>
    <t>Avance variable</t>
  </si>
  <si>
    <t>Total Acciones</t>
  </si>
  <si>
    <t>Acciones Cumplidas</t>
  </si>
  <si>
    <t>3.1</t>
  </si>
  <si>
    <t>3.2</t>
  </si>
  <si>
    <t>3.3</t>
  </si>
  <si>
    <t>3.4</t>
  </si>
  <si>
    <t>3.5</t>
  </si>
  <si>
    <t>3.6</t>
  </si>
  <si>
    <t>3.7</t>
  </si>
  <si>
    <t>3.8</t>
  </si>
  <si>
    <t>3.9</t>
  </si>
  <si>
    <t>3.10</t>
  </si>
  <si>
    <t>Dirección de Derechos Humanos</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</si>
  <si>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</si>
  <si>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</si>
  <si>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</si>
  <si>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</si>
  <si>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</si>
  <si>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</si>
  <si>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</si>
  <si>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</si>
  <si>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</si>
  <si>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Demanda</t>
  </si>
  <si>
    <t>Tareas Pendientes</t>
  </si>
  <si>
    <t>Dirección de Contratación y Dirección de Tecnologías e Información</t>
  </si>
  <si>
    <t>Seguimiento Completo Plan de Mejoramiento Contraloría</t>
  </si>
  <si>
    <t>Dirección de Derechos Humanos y Subsecretaría de Gestión Institucional</t>
  </si>
  <si>
    <t>CÓD. AUDITORÍA</t>
  </si>
  <si>
    <t>HALLAZGO</t>
  </si>
  <si>
    <t>Observaciones</t>
  </si>
  <si>
    <t>En ejecución</t>
  </si>
  <si>
    <t>3.1.1.2</t>
  </si>
  <si>
    <t>3.1.1.3</t>
  </si>
  <si>
    <t>3.1.1.4</t>
  </si>
  <si>
    <t>3.1.3.1</t>
  </si>
  <si>
    <t>3.1.3.2</t>
  </si>
  <si>
    <t>3.1.3.3</t>
  </si>
  <si>
    <t>3.1.3.4</t>
  </si>
  <si>
    <t>3.1.3.5</t>
  </si>
  <si>
    <t>3.1.3.6</t>
  </si>
  <si>
    <t>3.1.3.7</t>
  </si>
  <si>
    <t>3.1.3.8</t>
  </si>
  <si>
    <t>3.1.3.9</t>
  </si>
  <si>
    <t>3.1.3.10</t>
  </si>
  <si>
    <t>3.1.3.11</t>
  </si>
  <si>
    <t>3.1.4.1</t>
  </si>
  <si>
    <t>3.2.1.1</t>
  </si>
  <si>
    <t>3.3.1.1</t>
  </si>
  <si>
    <t>3.3.1.2</t>
  </si>
  <si>
    <t>3.3.1.3</t>
  </si>
  <si>
    <t>3.3.1.4</t>
  </si>
  <si>
    <t>3.3.1.5</t>
  </si>
  <si>
    <t>3.3.1.6</t>
  </si>
  <si>
    <t>La actualización de los instrumentos archivísticos requieren de tiempo y continuidad de procesos.</t>
  </si>
  <si>
    <t>Se utilizó la metodología tradicional, que hasta el momento no había sido objeto de observación, no obstante siempre se ha cumplido con el objetivo de las notas a los estados financieros</t>
  </si>
  <si>
    <t>Elaborar el Programa de Gestión Documental y el Plan Institucional de Archivos - PINAR.</t>
  </si>
  <si>
    <t>Porcentaje del número de Instrumentos Archivísticos elaborados</t>
  </si>
  <si>
    <t>(Número de Instrumentos archivísticos elaborados/Número de Instrumentos archivísticos planeados para elaborar)*100</t>
  </si>
  <si>
    <t>Actualizar los Cuadros de Caracterización Documental y las Tablas de Retención Documental - TRD.</t>
  </si>
  <si>
    <t>Porcentaje del número de Instrumentos Archivísticos actualizados</t>
  </si>
  <si>
    <t>(Número de  Instrumentos archivísticos actualizados/Número de instrumentos archivísticos  planeados para actualizar)*100</t>
  </si>
  <si>
    <t>Reentrenamiento realizado</t>
  </si>
  <si>
    <t>Número de reentrenamientos realizados</t>
  </si>
  <si>
    <t>Oficina de Control Interno</t>
  </si>
  <si>
    <t>Concepto solicitado</t>
  </si>
  <si>
    <t>Número de conceptos solicitados</t>
  </si>
  <si>
    <t>Número de capacitaciones realizadas</t>
  </si>
  <si>
    <t>Implementar la funcionalidad de "Referencias Cruzadas" a partir de la vigencia 2018, para la elaboración de las Notas a los Estados Financieros.</t>
  </si>
  <si>
    <t>Notas a los Estados Financieros con la funcionalidad de "Referencias Cruzadas" implementada.</t>
  </si>
  <si>
    <t>N° de Notas a los Estados Financieros con la funcionalidad de "Referencias Cruzadas" implementada.</t>
  </si>
  <si>
    <t>Hallazgo Administrativo por desactualización de instrumentos archivísticos</t>
  </si>
  <si>
    <t>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t>
  </si>
  <si>
    <t>Seguimiento dos (Corte 31 de Julio de 2018)</t>
  </si>
  <si>
    <t>Seguimiento tres (Corte 31 de Agosto de 2018)</t>
  </si>
  <si>
    <t>Seguimiento cuatro (Corte 30 de Septiembre de 2018)</t>
  </si>
  <si>
    <t>Seguimiento cinco (Corte 31 de Octubre de 2018)</t>
  </si>
  <si>
    <t>Seguimiento cinco (Corte 30 de Noviembre de 2018)</t>
  </si>
  <si>
    <t>Seguimiento cinco (Corte 31 de Diciembre de 2018)</t>
  </si>
  <si>
    <t>Seguimiento cinco (Corte 31 de Enero de 2019)</t>
  </si>
  <si>
    <t>Seguimiento cinco (Corte 28 de Febrero de 2019)</t>
  </si>
  <si>
    <t>Seguimiento seis (Corte 30 de Junio de 2018)</t>
  </si>
  <si>
    <t>Acción cumplida</t>
  </si>
  <si>
    <t>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t>
  </si>
  <si>
    <t>Actas de reunión
Cronograma de trabajo</t>
  </si>
  <si>
    <t>Encuentas aplicadas.
Informes de Encuestas</t>
  </si>
  <si>
    <t>Durante el mes de junio, la Dirección Adminisstrativa aplicó una encuesta en cada dependencia con el propósito de actualizar las TRD de la Entidad. No se presenta un porcentaje de avance en la actualizaicón de los instrumentos referidos en la acción.</t>
  </si>
  <si>
    <t>No presentan avances.</t>
  </si>
  <si>
    <t>N/A</t>
  </si>
  <si>
    <t>Vigencia</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</si>
  <si>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</si>
  <si>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</si>
  <si>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</si>
  <si>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</si>
  <si>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 Expedición acto administrativo MIPG.</t>
  </si>
  <si>
    <t>- Ajustes Manual Operativo Contable.
- Planillas de pago con punto de revisión.</t>
  </si>
  <si>
    <t>- Revisión de muestro de la publicación de contratos en Secop.</t>
  </si>
  <si>
    <t>Promedio cumplimiento acciones - Total</t>
  </si>
  <si>
    <t># Acciones cumplimiento 0%</t>
  </si>
  <si>
    <t>Se adelanta una mesa de trabajo con la Secretaría General en el marco de la elaboración del Programa de Gestión Documental.</t>
  </si>
  <si>
    <t>Acta mesa de trabajo.</t>
  </si>
  <si>
    <t>Se elabora el Diagnóstico Integral para la elaboración del Sistema Integrado de Conservación - SIC, esto para la elaboración del PINAR.
Se adelantan 5 meses de trabajo con la Secretaría General en el marco de la elaboración del Programa de Gestión Documental.</t>
  </si>
  <si>
    <t>Diagnóstico Integral
Actas mesas de trabajo</t>
  </si>
  <si>
    <t>Se adelanta una mesa de trabajo con la Secretaría General en el marco de la elaboración del Programa de Gestión Documental.
Se entrega una versión inicial de la elaboraión del Programa de Gestión Documental.</t>
  </si>
  <si>
    <t>Acta mesa de trabajo.
Programa de Gestión Documental (Documento versión de trabajo)</t>
  </si>
  <si>
    <t>Se adelanta la actualización de los cuadros de caracterización de los procesos: Evaluación Independiente, Fomento y protección de Derechos Humanos, Gerencia del Talento Humano y Servicio a la Ciudadanía.</t>
  </si>
  <si>
    <t>Cuadros de caterización procesos mencionados.</t>
  </si>
  <si>
    <t>Etiquetas de fila</t>
  </si>
  <si>
    <t>Total general</t>
  </si>
  <si>
    <t>Etiquetas de columna</t>
  </si>
  <si>
    <t>Cuenta de No. HALLAZGO</t>
  </si>
  <si>
    <t>Responsable</t>
  </si>
  <si>
    <t>Acciones Compartidas</t>
  </si>
  <si>
    <t>PGD</t>
  </si>
  <si>
    <t>PGD: Se presentó ante el Comité Institucional de Gestión y Desempeño apróbandose el 25 de octubre en sesión extraordinaria No. 3. 
Avance : 100% 
PINAR: Se dará inicio a la elaboración del PINAR a partir del Diagnóstico realizado. 
Avance 30%</t>
  </si>
  <si>
    <t>Con los avances realizados por el grupo de gestión documental de la Entidad, frente  a la actualización de estos instrumentos se han obtenido los siguientes avances:
90% en los cuadros de caracterización.
30% en las TRD</t>
  </si>
  <si>
    <t>Se solicita la ampliación del Plazo de ejecución a la Contraloría de Bogotá, una vez aprobada la modificación la nueva fecha es el 25 de mayo de 2019.
Para este mes se efectuó ajustes al PINAR.</t>
  </si>
  <si>
    <t>Documento de ajuste al PINAR</t>
  </si>
  <si>
    <t>Durante el mes se adelantó el trabajo de 6 TRD adicionales</t>
  </si>
  <si>
    <t>N°</t>
  </si>
  <si>
    <t>VIGENCIA DE LA AUDITORÍA O VISITA</t>
  </si>
  <si>
    <t>CODIGO AUDITORÍA SEGÚN PAD DE LA VIGENCIA</t>
  </si>
  <si>
    <t>DESCRIPCIÓN HALLAZGO</t>
  </si>
  <si>
    <t>CODIGO ACCIÓN</t>
  </si>
  <si>
    <t>DESCRIPCIÓN ACCIÓN</t>
  </si>
  <si>
    <t>ACCIONES ADELANTADAS (Reporte Cuenta Anual vigencia 2015)</t>
  </si>
  <si>
    <t>TEMA IDENTIFICADO</t>
  </si>
  <si>
    <t>AUDITORÍA DE REGULARIDAD PAD 2016</t>
  </si>
  <si>
    <t>AUDITORÍA DE REGULARIDAD PAD 2017</t>
  </si>
  <si>
    <t>AUDITORÍA DE REGULARIDAD PAD 2018</t>
  </si>
  <si>
    <t>2.1.7.1</t>
  </si>
  <si>
    <t>HALLAZGO ADMINISTRATIVO CON PRESUNTA INCIDENCIA DISCIPLINARIA</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</si>
  <si>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SISTEMAS.5. UN REPRESENTANTE DE LA DIRECCIÓN FINANCIERA.6. UN REPRESENTANTE DEL DESPACHO DE LA SECRETARIA.</t>
  </si>
  <si>
    <t>2015-05-15</t>
  </si>
  <si>
    <t>Con radicado 20163710011603 la OCI evidencia cumplimiento de esta accion correctiva Se realizó reunión el 25/05/2015, con el fin de iniciar la creación de una estrategia de depuración de pagos y manejo oportuno de reservas. EVIDENCIAS EN LA CARPETA DE LA SUBSECRETARIA DE PLANEACION Y GESTION A CARGO DE LIZETH GONZALEZ</t>
  </si>
  <si>
    <t>Reservas Presupuestales</t>
  </si>
  <si>
    <t>2.1.4.3. Hallazgo Administrativo.- Alto monto de reservas presupuestales
Acciones cumplidas al 100%.</t>
  </si>
  <si>
    <r>
      <rPr>
        <b/>
        <sz val="8"/>
        <color rgb="FF000000"/>
        <rFont val="Arial"/>
        <family val="2"/>
      </rPr>
      <t>Sin hallazgo.</t>
    </r>
    <r>
      <rPr>
        <sz val="8"/>
        <color indexed="8"/>
        <rFont val="Arial"/>
        <family val="2"/>
      </rPr>
      <t xml:space="preserve">
"(…) Tendencia a la baja (…)" (Informe final PAD 2017, Pág. 63)</t>
    </r>
  </si>
  <si>
    <t>3.1.4.1. Hallazgo administrativo con presunta incidencia disciplinaria por la constitución e incremento de Reservas Presupuestales en el año 2017, en contravía del principio de anualidad.
Acciones cumplidas al 100%, ver concepto de la Dirección Distrital de Presupuesto, en el que se evidencia que la SDG no superó los porcentajes máximos establecidos en la constitución de reservas como se argumentó en el hallazgo.</t>
  </si>
  <si>
    <t>REALIZAR POR PARTE DEL GRUPO DE SEGUIMIENTO UN INFORME  MENSUAL REPORTANDO LOS RESULTADOS DE LA ESTRATEGIA INDICANDO PORCENTAJE DE PAGOS DE RESERVAS Y PASIVOS</t>
  </si>
  <si>
    <t>2015-12-31</t>
  </si>
  <si>
    <t>Con radicado 20163710011603 la OCI evidencia cumplimiento de esta accion correctiva se elaboran los informes mensuales de seguimiento a las reservas presupuestales y pasivos exigibles del mes de mayo, los cuales son remitidos a los diferentes gerentes de los proyectos de inversion y a responsables de rubros.E EVIDENCIAS EN CARPETA DE LA SUBSECRETARIA DE PLANEACION Y GESTION A CARGO DE LIZETH GONZALEZ</t>
  </si>
  <si>
    <t>REALIZAR INDUCCIÓN GERENTES DE PROYECTOS DEL MANUAL DE SUPERVISIÓN E INTERVENTORÍA (1D–GAR-M6) Y EL INSTRUCTIVO PARA LA DEPURACIÓN DE PASIVOS (1D-GAR-I056)</t>
  </si>
  <si>
    <t>Con radicado 20163710011603 la OCI evidencia cumplimiento de esta accion correctiva Con fecha 17/06/2015, se realizó socialización relacionada con el Manual de Supervisión y el instructivo la depuración de pasivos.EVIDENCIAS EN CARPETA DE LA SUBDIRECCION DE PLANEACION Y GESTION A CARGO DE LICETH GONZALEZ</t>
  </si>
  <si>
    <t>Pasivos Exigibles</t>
  </si>
  <si>
    <t>2.1.4.4. Hallazgo Administrativo.-.Crecimiento de los pasivos exigibles
Acciones cumplidas al 100%</t>
  </si>
  <si>
    <r>
      <rPr>
        <b/>
        <sz val="8"/>
        <color rgb="FF000000"/>
        <rFont val="Arial"/>
        <family val="2"/>
      </rPr>
      <t>Sin hallazgo.</t>
    </r>
    <r>
      <rPr>
        <sz val="8"/>
        <color indexed="8"/>
        <rFont val="Arial"/>
        <family val="2"/>
      </rPr>
      <t xml:space="preserve">
"Según las cifras reportadas por la Administración se evidencia que en 2016 adelantó un plan </t>
    </r>
    <r>
      <rPr>
        <b/>
        <sz val="8"/>
        <color rgb="FF000000"/>
        <rFont val="Arial"/>
        <family val="2"/>
      </rPr>
      <t>eficaz</t>
    </r>
    <r>
      <rPr>
        <sz val="8"/>
        <color indexed="8"/>
        <rFont val="Arial"/>
        <family val="2"/>
      </rPr>
      <t xml:space="preserve"> de depuración de Pasivos Exigibles de un valor a depurar por $5.555,7 millones, durante la vigencia saneó $4.567,1 millones, el 83,8%, cifra que representa beneficios de control fiscal por el valor citado." (Informe Final PAD 2017, Pág. 67)</t>
    </r>
  </si>
  <si>
    <t xml:space="preserve">Sin hallazgo.  </t>
  </si>
  <si>
    <t>2.2.1.1.2</t>
  </si>
  <si>
    <t>HALLAZGO ADMINISTRATIVO: NO EFECTIVIDAD DE ACCIONES CORRECTIVAS FORMULADAS EN EL PLAN DE MEJORAMIENTO.</t>
  </si>
  <si>
    <t>1. REALIZAR CRONOGRAMA DE CAPACITACIONES A LOS SERVIDORES PÚBLICOS DEL NIVEL CENTRAL RESPONSABLES DE LA ELABORACIÓN Y SEGUIMIENTO DEL PLAN DE MEJORA</t>
  </si>
  <si>
    <t>2015-04-24</t>
  </si>
  <si>
    <t>Con radicado 20163710011603 la Oficina de Control Interno evidencia cumplimiento de esta accion correctiva actualización, aprobación y publicación del mapa de riesgos, con fecha 13/04/2015. EVIDENCIA EN CARPETA DE LA SUBSECRETARIA DE PLANEACION Y GESTION</t>
  </si>
  <si>
    <t>Plan de Mejoramiento</t>
  </si>
  <si>
    <t>2.1.2.1. Hallazgo Administrativo - No efectividad de acciones correctivas formuladas en el Plan de Mejoramiento.
Acciones cumplidas al 100%</t>
  </si>
  <si>
    <t>2.1.2.1 Hallazgo Administrativo por Inefectividad en las acciones correctivas formuladas en el Plan de Mejoramiento y desarrolladas para la eliminación de las causas de los inconvenientes presentados.
Acciones cumplidas al 100%</t>
  </si>
  <si>
    <r>
      <rPr>
        <b/>
        <sz val="8"/>
        <color rgb="FF000000"/>
        <rFont val="Arial"/>
        <family val="2"/>
      </rPr>
      <t>Sin hallazgo.</t>
    </r>
    <r>
      <rPr>
        <sz val="8"/>
        <color indexed="8"/>
        <rFont val="Arial"/>
        <family val="2"/>
      </rPr>
      <t xml:space="preserve">
Las acciones "(…) fueron ejecutadas por la entidad, por lo tanto, fueron cerradas y a su vez calificadas como efectivas" (Informe final PAD 2018, Pág. 23)</t>
    </r>
  </si>
  <si>
    <t>2. REALIZAR  LA CAPACITACIÓN EN AUTOCONTROL, MODULO DE MEJORA Y METODOLOGÍA INTEGRAL PARA LA ELABORACIÓN DEL PLAN DE MEJORAMIENTO.</t>
  </si>
  <si>
    <t>2015-11-30</t>
  </si>
  <si>
    <t>Con radicado 20163710011603 la Oficina de Control Interno evidencia cumplimiento de esta accion correctiva El documento 1D-PGE-M004 MANUAL DE GESTION DEL RIESGO, se encuentra con fecha de entrada en vigencia, 9 de junio de 2015- V1. Se adaptó el instructivo a manual recogiendo observaciones de la Oficina de Control Interno. EVIDENCIA EN CARPETA DE LA DIRECCION DE PLANEACION Y SISTEMAS DE INFORMACION</t>
  </si>
  <si>
    <t>3. GENERAR ALERTA PREVENTIVA, ANTES DEL VENCIMIENTO DE LAS ACCIONES A REALIZAR EN LOS PLANES DE MEJORAMIENTO EN LOS MÓDULOS DE MEJORA Y CONTRALORÍA DEL  APLICATIVO SIG</t>
  </si>
  <si>
    <t>2015-08-14</t>
  </si>
  <si>
    <t>Con radicado 20163710011603 la Oficina de Control Interno evidencia cumplimiento de esta accion correctiva se estructuró la herramienta de reporte y seguimiento de los riesgos en la plataforma Lime svrvey y se encuentra publicada en intranet. .EVIDENCIAS EN CARPETA DE LA DIRECCION DE PLANEACION Y SISTEMAS DE INFORMACION A CARGO DE LEONARDO GUTIERREZ .</t>
  </si>
  <si>
    <t>2.2.1.3.4</t>
  </si>
  <si>
    <t>HALLAZGO ADMINISTRATIVO CON PRESUNTA INCIDENCIA DISCIPLINARIA: CERTIFICACIÓN DE NO EXISTENCIA DE PERSONAL NO CONCORDANTE CON LA TABLA DE HONORARIOS ADOPTADA MEDIANTE RESOLUCIÓN 186 DE 2012.</t>
  </si>
  <si>
    <t>1. SOCIALIZAR A GERENTES, GESTORES Y ANALISTAS DE PROYECTOS, LA RESOLUCIÓN 186/2012 PARA LOGRAR ESTABLECER LOS MISMOS CRITERIOS EN TODAS LAS DEPENDENCIAS APLICANDO LA NORMATIVIDAD RELACIONADA Y VIGENTE.</t>
  </si>
  <si>
    <t>2015-05-22</t>
  </si>
  <si>
    <t>RAD 20163710011603 la Oficina de Control Interno evidencia cumplimiento de esta accion correctivaEN CARPETA DE LA OFICINA ASESORA JURIDICA A CARGO DE DIANA BAUTISTAMemorando radicado 20153810294413 del 22 de mayo de 2015 (1 folio) , listado de asisitentes a la socialización (2 folios).</t>
  </si>
  <si>
    <t>Tabla de Honorarios</t>
  </si>
  <si>
    <t>Sin hallazgo relacionado.
No se ha evidenciado y/o documentado la situación referida en el hallazgo.</t>
  </si>
  <si>
    <t>2.2.1.4.1</t>
  </si>
  <si>
    <t>HALLAZGO ADMINISTRATIVO: CONSTITUCIÓN DE RESERVAS PRESUPUESTALES.</t>
  </si>
  <si>
    <t>1. CREAR UNA ESTRATEGIA DE DEPURACIÓN DE PAGOS Y MANEJO OPORTUNO DE RESERVAS LIDERADA POR UN GRUPO DE SEGUIMIENTO CONFORMADO POR: A. GERENTES DE PROYECTOS Y RESPONSABLES DE RUBROS DE FUNCIONAMIENTO, B. UN REPRESENTANTE DE LA OFICINA JURÍDICA, C. UN REPRESENTANTE DE LA SUBSECRETARIA DE PLANEACIÓN Y GESTIÓN. D. UN REPRESENTANTE DIRECCIÓN DE PLANEACIÓN Y SISTEMAS, E. UN REPRESENTANTE DE LA DIRECCIÓN FINANCIERA, F. UN REPRESENTANTE DEL DESPACHO DE LA SECRETARIA</t>
  </si>
  <si>
    <t>Con radicado 20163710011603 la Oficina de Control Interno evidencia cumplimiento de esta accion correctiva Se realizó reunión el 25/05/2015, con el fin de iniciar la creación de una estrategia de depuración de pagos y manejo oportuno de reservas. EVIDENCIAS EN CARPETA DE LA SUBDIRECCION DE PLANEACION Y GESTIO A CARGO DE LIZETH GONZALEZ</t>
  </si>
  <si>
    <t>2. REALIZAR POR PARTE DEL GRUPO DE SEGUIMIENTO UN INFORME  MENSUAL REPORTANDO LOS RESULTADOS DE LA ESTRATEGIA INDICANDO PORCENTAJE DE PAGOS DE RESERVAS Y PASIVOS</t>
  </si>
  <si>
    <t>Con radicado 20163710011603 la Oficina de Control Interno evidencia cumplimiento de esta accion correctiva La Dirección Financiera, está realizando un informe mensual reportando en el formato ID-GAR-F130 - Acta de depuración para pasivos exigibles. pagos de reservas y pasivos, el rubro presupuestal, No. de registro. Beneficiario, valor liberado y valor pagado.EVIDENCIAS EN CARPETA DE LA SUBDIRECCION DE PLANEACION Y GESTION A CARGO DE LIZETH GONZALEZ</t>
  </si>
  <si>
    <t>3. 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</si>
  <si>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Con fecha 17/06/2015, se realizó socialización relacionada con el Manual de Supervisión y el instructivo la depuración de pasivos. EVIDENCIAS EN CARPETA DE LA SUBDIRECCION DE PLANEACION Y GESTION A CARGO DE LIZETH GONZALEZ Acta con fecha 17/06/2015 (3 folios). Acción de mejora cumplida fuera del término establecido</t>
  </si>
  <si>
    <t>4. MODIFICAR FORMATO DE ACTA DE LIQUIDACIÓN DE CONTRATOS EN EL QUE INCLUYA EL PÁRRAFO ACLARATORIO EN LO RELACIONADO CON “TERMINACIÓN ANTICIPADA “ EN EL CUAL SE ORDENE LIBERAR EL SALDO DEL RP CORRESPONDIENTE.</t>
  </si>
  <si>
    <t>Con radicado 20163710011603 la Oficina de Control Interno evidencia cumplimiento de esta accion correctiva En los formatos ID-GAR-F51 y 1D-GAR-F52, Acta de liquidación, numeral 7, esta incluida esta acción: “7. Con la presente liquidación, se ordena liberar el saldo sin ejecutar, en caso que lo haya”. (Pag 3). EVIDENCIA EN CARPETA DE LA OFICINA ASESORA JURIDICA A CARGO DE DIANA BAUTISTA Formato 1D-GAR-F51, en la plataforma del SIG. Acción de mejora cumplida fuera del término establecido</t>
  </si>
  <si>
    <t>2.2.1.4.2</t>
  </si>
  <si>
    <t>HALLAZGO ADMINISTRATIVO: ALTO MONTO DE PASIVOS EXIGIBLES.</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</si>
  <si>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 5. UN REPRESENTANTE DE LA DIRECCIÓN FINANCIERA. 6. UN REPRESENTANTE DEL DESPACHO DE LA SECRETARIA .</t>
  </si>
  <si>
    <t>RAD 20163710011603 laOCI evidencia cumplimiento de esta accion correctiva Se realizó reunión el 25/05/2015, con el fin de iniciar la creación de una estrategia de depuración de pagos y manejo oportuno de reservas. A EVIDENCIAS EN LA CARPETA DE LA SUBSECRETARIA DE PLANEACION Y GESTION A CARGO DE LIZETH GONZALEZ</t>
  </si>
  <si>
    <t>RAD 20163710011603 la OCI evidencia cumplimiento de esta accion se elaboran los informes mensuales de seguimiento a las reservas presupuestales y pasivos exigibles del mes de mayo, los cuales son remitidos a los diferentes gerentes de los proyectos de inversion y a responsables de rubros.EVIDENCIAS EN CARPETA DE LA SUBSECRETARIA DE PLANEACION Y GESTION A CARGO DE LIZETH GONZALEZ</t>
  </si>
  <si>
    <t>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</si>
  <si>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se realizó socialización relacionada con el Manual de Supervisión y el instructivo la depuración de pasivos. EVIDENCIAS EN CARPETA DE LA SUBDIRECCION DE PLANEACION Y GESTION A CARGO DE LIZETH GONZALEZ</t>
  </si>
  <si>
    <t>MODIFICAR FORMATO DE ACTA DE LIQUIDACIÓN DE CONTRATOS QUE INCLUYA EL PÁRRAFO ACLARATORIO EN LO RELACIONADO CON “TERMINACIÓN ANTICIPADA “ EN EL CUAL SE ORDENE LIBERAR EL SALDO DEL RP CORRESPONDIENTE.</t>
  </si>
  <si>
    <t>Con radicado 20163710011603 la Oficina de Control Interno evidencia cumplimiento de esta accion correctiva SEGUIMIENTO CON CORTE A 31/07/2015En los formatos ID-GAR-F51 y 1D-GAR-F52, Acta de liquidación, numeral 7, esta incluida esta acción: “7. Con la presente liquidación, se ordena liberar el saldo sin ejecutar, en caso que lo haya”. (Pag 3).EVIDENCIA EN CARPETA DE LA OFICINA ASESORA JURIDICA A CARGO DE DIANA BAUTISTA</t>
  </si>
  <si>
    <t>2.2.2.1.1</t>
  </si>
  <si>
    <t>HALLAZGO ADMINISTRATIVO CON PRESUNTA INCIDENCIA DISCIPLINARIA: DIFERENCIAS EN LAS CIFRAS REPORTADAS EN INFORMES.</t>
  </si>
  <si>
    <t>1. REALIZAR UNA MESA DE SEGUIMIENTO TRIMESTRAL, PARA REALIZAR CONTROL A LOS REPORTES DEL PLAN DE ACCIÓN Y EL SIPSE, CON EL FIN DE CORREGIR Y SUBSANAR LAS POSIBLES INCONSISTENCIAS EN EL CARGUE DE LA INFORMACIÓN REPORTADA</t>
  </si>
  <si>
    <t>2016-01-15</t>
  </si>
  <si>
    <t>Se ha realizado una mesa de seguimiento en cumplimiento de la acción, con fecha 17/06/2015Acta con fecha 17/06/2015 en 3 folios. EVIDENCIAS EN CARPETA DE LA DIRECCION DE SEGURIDAD A CARGO DE JESUS CORONA</t>
  </si>
  <si>
    <t>Diferencias en cifras entre informes</t>
  </si>
  <si>
    <t>2.2.1.1. Hallazgo Administrativo con Presunta Incidencia Disciplinaria - Diferencias en las cifras reportadas en informes.
Acciones cumplidas al 100%.</t>
  </si>
  <si>
    <t>2.2.1.3 Observación administrativa por diferencias entre la información reportada por la entidad para su análisis y el reporte “Plan de Acción 2016 -2020 Componente de gestión e inversión por entidad” – SEGPLAN.
"Según el análisis efectuado a la respuesta recibida se aceptan los argumentos planteados y se retira la observación" (Informe final PAD 2017, Pág. 90)</t>
  </si>
  <si>
    <t>Sin hallazgo.</t>
  </si>
  <si>
    <t>2.2.3.1.1</t>
  </si>
  <si>
    <t>HALLAZGO ADMINISTRATIVO: INCERTIDUMBRE EN EL SALDO DE LA CUENTA 1424 RECURSOS ENTREGADOS EN ADMINISTRACIÓN.</t>
  </si>
  <si>
    <t>2. REALIZAR GESTIÓN Y SEGUIMIENTO AL PROCESO DE ENGLOBE DE LOS PREDIOS PROPIEDAD DEL FONDO DE DESARROLLO LOCAL DE MÁRTIRES Y DEL DISTRITO LOCALIDAD (UBICACIÓN DE LA JAL), PARA INICIAR EL PROCESO DE DISEÑO.</t>
  </si>
  <si>
    <t>2015-12-15</t>
  </si>
  <si>
    <t>Mediante memorando No. 20154210095411 del 30/03/2015 remitido a la Unidad Administrativa Especial de Catastro Distrital, se solicitó la certificación de cabida y lindero de los prediosLa Dirección de Apoyo a Localidades, recibió respuesta mediante comunicación 20156240250052 del 24/07/2015 EVIDENCIAS EN LA CARPETA DE LA DIRECCION DE APOYO A LOCALIDADES A CARGO DE PAOLA BELTRAN Y PEDRO GARZON</t>
  </si>
  <si>
    <t>Recursos entregados en administración</t>
  </si>
  <si>
    <t>2.3.1.1. Hallazgo Administrativo - Convenios sin legalizar.
Acciones cumplidas al 100%.</t>
  </si>
  <si>
    <t>2.3.2.9 Hallazgo administrativo por saldos sin ejecución y elevada antigüedad en la cuenta Auxiliar 1424-02-05 -Recursos entregados en administración- Convenios interadministrativos por $961.6 millones.
Acciones cumplidas al 100%</t>
  </si>
  <si>
    <t>Sin hallazgo relacionado.  
Cuenta depurada.</t>
  </si>
  <si>
    <t>1. LIQUIDAR EL CONTRATO 1382 DE 2013</t>
  </si>
  <si>
    <t>2015-05-30</t>
  </si>
  <si>
    <t>En reunión realizada el 6/10/2015, por solicitud de la Subsecretaría de Convivencia se cuenta con todos los documentos y la proyección del acta de liquicación. No se encontraron las carpetas, razón por la cual se denuncia con carácter penal por parte de la Dirección Administrativa y se procede a la reconstrucción de los expedientres contractuales. EVIDENCIAS EN LA CARPETA DE LA DIRECCION DE SEGURIDAD A CARGO DE JESUS CORONA</t>
  </si>
  <si>
    <t>1. LIQUIDAR EL CONTRATO 1449 DE 2013</t>
  </si>
  <si>
    <t>2015-05-10</t>
  </si>
  <si>
    <t>se identificó lo siguiente frente al cumplimiento de estaacción:Respecto al convenio 1449 de 2013, se cuenta con todos lso documentos y la proyección del acta de liquicación. se procede a la reconstrucción de los expedientres contractuales. En la actualidad, EVIDENCIAS EN LA CARPETA DE LA DIRECCION DE SEGURIDAD A CARGO DE JESUS CORONA</t>
  </si>
  <si>
    <t>2.2.3.1.2</t>
  </si>
  <si>
    <t>HALLAZGO ADMINISTRATIVO CON PRESUNTA INCIDENCIA DISCIPLINARIA: INCERTIDUMBRE EN LA CUENTA 1424 RECURSOS ENTREGADOS EN ADMINISTRACIÓN POR SALDOS ANTIGUOS SIN LEGALIZAR.</t>
  </si>
  <si>
    <t>1. GESTIONAR LA REALIZACIÓN DE MESAS DE TRABAJO CON FONADE Y LA DIRECCIÓN DE CONVENIOS DEL SENA, PARA ESTABLECER EL AVANCE EN LOS RECAUDOS DEL CONVENIO.</t>
  </si>
  <si>
    <t>Con radicado 20163710011603 la OCI evidencia cumplimiento de esta accion correctiva Se realizó una reunión con la Oficina Asesora Jurídica y FONADE, EVIDENCIAS EN CARPETA DE LA DIRECCION DE DERECHOS HUMANOS Y APOYO A LA JUSTICIA A CARGO DE ZULLY TOVARLa EVIDENCIAS EN LA CARPETA A CARGO DE LA DIRECCION FINANCIERA A CARGO DE LA DRA. LUISA FERNANDA GONZALEZ</t>
  </si>
  <si>
    <t>2.2.3.1.9</t>
  </si>
  <si>
    <t>HALLAZGO ADMINISTRATIVO: INCERTIDUMBRE EN EL SALDO DE LA CUENTA 2453 RECURSOS RECIBIDOS EN ADMINISTRACIÓN</t>
  </si>
  <si>
    <t>1. CONFORMACIÓN DE UN COMITÉ DE SEGUIMIENTO QUE ELABORE UN INFORME PARA IDENTIFICAR SALDOS PENDIENTES Y RECOPILAR LOS SOPORTES CONTABLES PARA QUE LA DIRECCIÓN FINANCIERA GESTIONE LA AMORTIZACIÓN DE LOS SALDOS FINANCIEROS DEL CONVENIO</t>
  </si>
  <si>
    <t>Con radicado 20163710011603 la OCI evidencia cumplimiento de esta accion correctiva Se realizó reunión el 12/06/2015, para la conformación del Comité de Seguimiento y amortización de recursos, recibidos en administración (Cuenta contable 2453). El Convenio 328 de 2013 con Secretaría General, no ha presentado avances, y se encuentra pendiente del informe financiero.EVIDENCIAS EN CARPETA DE LA DIRECCION DE SEGURIDAD A CARGO DE JESUS CORONA</t>
  </si>
  <si>
    <t>Recursos recibidos en administración</t>
  </si>
  <si>
    <t xml:space="preserve">Sin hallazgo relacionado.  </t>
  </si>
  <si>
    <t>3.2.10</t>
  </si>
  <si>
    <t>REVISADOS LOS SOPORTES DOCUMENTALES DE LOS CONTRATOS DE ARRENDAMIENTO NOS. 680 DE 2009, 859 DE 2011 Y 163 DE 2012, SE EVIDENCIA QUE LOS ESTUDIOS PREVIOS SE ELABORARON A POCOS DÍAS DE LA TERMINACIÓN DE LA EJECUCIÓN DEL CONTRATO VIGENTE</t>
  </si>
  <si>
    <t>SOLICITAR A LA DPSI -SISTEMA INTEGRADO DE GESTIÓN PARA INICIAR UNA MESA DE TRABAJO CON LA DIRECCIÓN DE APOYO A LOCALIDADES- GRUPO SEDES,  PARA ACTUALIZAR EL INSTRUCTIVO PARA LA ADQUISICIÓN, ARRENDAMIENTO O CONVENIO DE INMUEBLES PARA LAS SEDES DE LA SECRETARÍA DISTRITAL DE GOBIERNO</t>
  </si>
  <si>
    <t>Con radicado 20163710011603 la Oficina de Control Interno evidencia cumplimiento de esta accion correctiva la Dirección de Apoyo a Localidades solicitó a la Dirección de Planeación y Sistemas de Información, mesas de trabajo para revisión y actualización del instructivo 1D-GAR-I15. Adquisición, arrendamiento o convenio de inmuebles para la sedes de la SDG. Se realizaron 3 mesas de trabajoEVIDENCIAS EN CARPETA LA DIRECCION DE APOYO A LOCALIDADES A CARGO DE PAOLA BELTRAN y PEDRO GARZON</t>
  </si>
  <si>
    <t>2.1.3.4. Hallazgo Administrativo con Presunta Incidencia Disciplinaria - Debilidades en los estudios previos que no permitieron establecer la real necesidad de la entidad en el Convenio Interadministrativo 1575 de 2015
Acciones cumplidas al 100%. Efectivas.</t>
  </si>
  <si>
    <t>Sin hallazgo relacionado.</t>
  </si>
  <si>
    <t>3.2.2</t>
  </si>
  <si>
    <t>LAS JUSTIFICACIONES PRESENTADAS EN LOS ESTUDIOS DE CONVENIENCIA Y OPORTUNIDAD, NO SON SOPORTE SUFICIENTE PARA LA SUSCRIPCIÓN DE LAS CUATRO (4) ADICIONES AL CONVENIO 1419 DE 2009.</t>
  </si>
  <si>
    <t>REALIZAR MESA DE TRABAJO CON LOS CONTRATISTAS Y SERVIDORES PÚBLICOS DE LA DAL- GRUPO SEDES, PARA FORTALECER LA INTERPRETACIÓN DE LOS CONCEPTOS NO. 1476 DEL 22 DE NOVIEMBRE DE 2002, PRONUNCIAMIENTO DEL CONSEJO DE ESTADO, SALA DE CONSULTA Y SERVICIO CIVIL Y NO. 80112- EE400991 DEL 17 DE JUNIO DE 2009, EMITIDO POR LA CONTRALORÍA GENERAL DE LA REPÚBLICA.</t>
  </si>
  <si>
    <t>2015-10-30</t>
  </si>
  <si>
    <t>Con radicado 20163710011603 la Oficina de Control Interno evidencia cumplimiento de esta accion correctiva Se realizó la mesa de trabajo el día 16 de septiembre a las 2:00 p.m. EVIDENCIAS EN LA CARPETA DE LA DIRECCION DE APOYO A LOCALIDADES A CARGO DE PAOLA BELTRAN</t>
  </si>
  <si>
    <t>3.2.5</t>
  </si>
  <si>
    <t>EN LOS ESTUDIOS PREVIOS, EL CONTRATO DE ARRENDAMIENTO Y LA ADICIÓN Y PRÓRROGA NO. 1, NO SE CONTEMPLÓ CLÁUSULA ESPECÍFICA QUE EXIGIERA LA SUSCRIPCIÓN DE PÓLIZA DE SEGURO DE CUMPLIMIENTO</t>
  </si>
  <si>
    <t>REALIZAR A TRAVÉS DE LA  DPSI Y LA OAJ- GRUPO DE CONTRATACIÓN UNA  SENSIBILICIÓN AL SUPERVISOR (A) DE LA  DIRECCIÓN DE APOYO A LOCALIDADES SOBRE: MANUAL DE SUPERVISIÓN E INTERVENTORÍA; DE CONTRATACIÓN Y LA RESOLUCIÓN 130 DEL 11 DE MARZO DE 2011- CONSTITUCIÓN DE GARANTIAS.</t>
  </si>
  <si>
    <t>2015-10-31</t>
  </si>
  <si>
    <t>Con radicado 20163710011603 la Oficina de Control Interno evidencia cumplimiento de esta accion correctiva la Dirección de Apoyo a Localidades, requirió a la DPSI realizar una sensibilización sobre la Resolución 130 del 11 de marzo de 2011 “Por medio de la cual se conforma el Grupo de trabajo de programas y proyectos de la Secretaría Distrital de Gobierno y se dan lineamientos de operación”. EVIDENCIAS EN LA CARPETA DE LA DIRECCION DE APOYO A LOCALIDADES A CARGO DE PAOLA BELTRAN Y PEDRO GARZON Memorando No. 20154210395103 del 17 de julio de 2015</t>
  </si>
  <si>
    <t>TRD: Avance del 90%
Cuadros de caracterización: 100%</t>
  </si>
  <si>
    <t>Verificación Acciones Inefectivas</t>
  </si>
  <si>
    <t>Acciones vigencia 2014 y 2015</t>
  </si>
  <si>
    <t xml:space="preserve">Estudios previos  </t>
  </si>
  <si>
    <t>3.1.1.5</t>
  </si>
  <si>
    <t>3.1.1.6</t>
  </si>
  <si>
    <t>3.1.1.7</t>
  </si>
  <si>
    <t>En lo relacionado a los documentos publicados de forma extemporánea se presentaba debido a que los procesos contractuales no se realizaban de forma transaccional en la plataforma SECOP, igualmente esta presentaba fallas técnicas que generaban retrasos en la publicación.</t>
  </si>
  <si>
    <t>Realizar de forma transaccional las modificaciones contractuales, en la plataforma del SECOP II, según se requieran durante la vigencia.</t>
  </si>
  <si>
    <t>Número de modificaciones contractuales realizadas de forma transaccional</t>
  </si>
  <si>
    <t>Actualmente el memorando de designación de supervisión es generado una vez se carga la póliza aprobada en el aplicativo SIPSE, hecho que no siempre coincide con la fecha de suscripción del contrato.</t>
  </si>
  <si>
    <t>Modificar el flujo del "Procedimiento para la adquisición y administración de bienes y servicios" en lo relación con la designación de Supervisor; de modo tal que los profesionales a cargo de cada proceso informe sobre la designación mediante correo electrónico una vez el contrato se encuentre firmado en la Plataforma SECOP II, siguiendo las indicaciones de la guía de supervisión e interventoría de los contratos estatales de Colombia Compra Eficiente.</t>
  </si>
  <si>
    <t>Flujo modificado</t>
  </si>
  <si>
    <t>Número de flujos modificados en el procedimiento</t>
  </si>
  <si>
    <t>Error involuntario se incluyó la cláusula de la liquidación en los contratos de prestación de servicios profesionales y de apoyo a la gestión.
El artículo 217 Decreto 019 de 2012 " La liquidación a que se refiere el presente artículo no será obligatoria en los contratos de prestación de servicios profesionales y de apoyo a la gestión"</t>
  </si>
  <si>
    <t>Normalizar el documento de "Condiciones generales" para los contratos, donde se incluya opcionalmente la cláusula de liquidación del contrato de prestación de servicios profesionales y de apoyo a la gestión, cuya redacción esté acorde con lo estipulado en el artículo 60 de ley 80 de 1993 y el artículo 217 Decreto 019 de 2012.</t>
  </si>
  <si>
    <t>Documento Normalizado</t>
  </si>
  <si>
    <t>Número de documentos normalizados</t>
  </si>
  <si>
    <t xml:space="preserve">Fallas en los controles establecidos para la conformación del expediente contractual y, en el seguimiento a la ejecución contractual para que se cumplan las normas archivísticas y el manual de supervisión e interventoría.  Falta de un documento que a diferencia de los informes mensuales de actividades presentados por el contratista, concluyera sobre la ejecución del contrato y su alcance respecto de las metas del Proyecto de Inversión 1131. </t>
  </si>
  <si>
    <t>Elaborar un documento con lineamientos dirigidos a las áreas de la Subsecretaría para la Gobernabilidad y la Garantía de Derechos, para fortalecer las buenas prácticas en la conservación de evidencias de la ejecución contractual y la identificación concreta de los resultados y beneficios del procesos de contratación de prestación de servicios profesionales en el marco del proyecto de inversión que lo financió.</t>
  </si>
  <si>
    <t>Documento de lineamientos elaborado y comunicado a las áreas técnicas de la Subsecretaría</t>
  </si>
  <si>
    <t>Documento elaborado y comunicado a las áreas técnicas de la Subsecretaría</t>
  </si>
  <si>
    <t>Subsecretaría para la Gobernabilidad y la Garantía de Derechos</t>
  </si>
  <si>
    <t>En el aplicativo SIPSE se registró un plazo de ejecución que no coincidía con lo estipulado en la minuta y por error involuntario se registró mencionada información en el informe final de supervisión y acta de liquidación.</t>
  </si>
  <si>
    <t>Realizar una capacitación a los supervisores y apoyos a la supervisión en la temática de "liquidación de contratos".</t>
  </si>
  <si>
    <t>Número de Capacitaciones</t>
  </si>
  <si>
    <t>Cajas contentivas de información de tema de Derechos Humanos Contrato 502/2017 de la SDG, algunas de las carpetas no se encuentran rotuladas, ni los documentos foliados consecutivamente, no tienen lista de chequeo, o tabla de contenido de la carpeta, documentos sueltos sin legajar, CDs sin el testigo correspondiente, entre otros.</t>
  </si>
  <si>
    <t>Realizar e implementar un plan de trabajo; previa solicitud de acompañamiento de la Dirección Administrativa - Grupo de Gestión Documental; para normalizar el archivo de gestión  de la Dirección de Derechos Humanos en correspondencia al Sistema Integrado de Gestión de la Entidad y la normatividad de archivo. El plan debe contener: actividad, responsable, fecha de entrega actividad e identificación del resultado o evidencia de ejecución de la actividad.</t>
  </si>
  <si>
    <t>Nivel de implementación del plan de trabajo para normalización de archivo</t>
  </si>
  <si>
    <t>Actividades ejecutadas del plan de trabajo / Actividades previstas en el plan de trabajo</t>
  </si>
  <si>
    <t>Hallazgo Administrativo con presunta incidencia disciplinaria, por no publicar documentos del proceso y/o actos administrativos en el SECOP de los siguientes contratos: Contrato Interadministrativo 593/2017 suscrito el 6 de septiembre de 2017 y Convenio de Asociación No. 961/2016 suscrito el 22 de diciembre de 2016.</t>
  </si>
  <si>
    <t>Hallazgo Administrativo por suscribir acta de inicio sin haber sido notificado de la designación de supervisor en los Contratos Nos. 0049/2017, 102/2017. 191/2016 y 015/2016.</t>
  </si>
  <si>
    <t>Hallazgo administrativo por no aclarar que la cláusula de liquidación acordada en el Contrato No. 102/2017, no aplicaba.</t>
  </si>
  <si>
    <t>Hallazgo administrativo por no archivar de manera adecuada la información y documentación que soportan la ejecución del Contrato No. 102/2017, 191/2016 y 015/2016 y por no elaborarse un informe en el que se determine el aporte de las obligaciones ejecutadas respecto de las metas del Proyecto de Inversión 1131, asociadas a dicho contrato</t>
  </si>
  <si>
    <t>Hallazgo administrativo por incluir en el informe final y en el acta de liquidación, un plazo de ejecución y una fecha de terminación diferentes a las acordadas en el Contrato No. 602/2017 suscrito el 29 de septiembre de 2017.</t>
  </si>
  <si>
    <t>Hallazgo administrativo por publicar de manera extemporánea en el SECOP, información correspondiente a los Contratos Nos. 191/2016 y 015/2016</t>
  </si>
  <si>
    <t>Hallazgo Administrativo por desorden en información presentada al ente de control del Contrato No. 502/2017</t>
  </si>
  <si>
    <t>3.1.1.2. Hallazgo administrativo con presunta incidencia disciplinaria por irregularidades presentadas en las diferentes etapas del proceso contractual que dio lugar a la suscripción del contrato No. 598 de 2017.</t>
  </si>
  <si>
    <t>3.1.1.3 Hallazgo administrativo por deficiencias en la integridad de las carpetas de los contratos Nos. 725, 665 y 839 de 2018.</t>
  </si>
  <si>
    <t>3.1.1.4 Hallazgo administrativo por deficiencias de control en el diligenciamiento de los documentos soporte del contrato No. 665 de 2018 (orden de compra 25566).</t>
  </si>
  <si>
    <t>Hallazgo administrativo con incidencia fiscal y presunta incidencia disciplinaria en cuantía de $502.467.945, por incumplimiento del objeto del contrato No. 598 de 2017.</t>
  </si>
  <si>
    <t xml:space="preserve">3.1.1.1 </t>
  </si>
  <si>
    <t>Hallazgo administrativo con presunta incidencia disciplinaria por irregularidades presentadas en las diferentes etapas del proceso contractual que dio lugar a la suscripción del contrato No. 598 de 2017.</t>
  </si>
  <si>
    <t>La administración adelantó las acciones tendientes a la recuperación de los recursos girados en el marco del Contrato 598 de 2017, sin que el contratista haya atendido a su responsabilidad con la devolución de los recursos que le corresponde a raíz del incumplimiento total del contrato.</t>
  </si>
  <si>
    <t>No se consideró lo contemplado en el "Procedimiento de ingresos y egresos de bienes muebles", frente a la verificación de los requisitos de compra para el ingreso de las licencias al Almacén (caso 1 y 2).</t>
  </si>
  <si>
    <t>Se hace necesario fortalecer la aplicación de los controles ya existentes, para la supervisión contractual (caso 3).</t>
  </si>
  <si>
    <t>Por parte de Colombia Compra Eficiencia no existe un lineamiento que indique que la documentación por ellos administrada para adelantar un proceso de Selección Abreviada - Acuerdo Marco de Precios, deba ser archiva en el expediente contractual que adelanta la Entidad.</t>
  </si>
  <si>
    <t>Por que no se verificaron los detalles pormenorizados de los documentos, revisando solo los totales generales.</t>
  </si>
  <si>
    <t>Realizar seguimientos mensuales al proceso ejecutivo instaurado por la Dirección Jurídica, tendiente a la recuperación de los recursos del Contrato 598 de 2017.</t>
  </si>
  <si>
    <t>Número de seguimientos realizados</t>
  </si>
  <si>
    <t>Número de seguimientos mensuales realizados</t>
  </si>
  <si>
    <t>Dirección Jurídica</t>
  </si>
  <si>
    <t>Incluir como política de operación en las instrucciones para las diferentes modalidades de contratación, la verificación del  "Procedimiento de ingresos y egresos de bienes muebles" cuando los procesos contractuales incluyan el suministro de bienes que requieren ingreso a Almacén.</t>
  </si>
  <si>
    <t>Instrucciones de modalidades de contratación actualizadas</t>
  </si>
  <si>
    <t>Número de documentos (instrucciones) de las modalidades de contratación actualizadas / Número de documentos (instrucciones) de las modalidades de contratación</t>
  </si>
  <si>
    <t>Realizar jornadas de entrenamiento a los Supervisores de Contratos de la Entidad, con el propósito de fortalecer el ejercicio de supervisión en la Entidad.</t>
  </si>
  <si>
    <t>Jornadas de entrenamiento realizas</t>
  </si>
  <si>
    <t>Número de jornadas de entrenamiento realizadas / Número de jornadas de entrenamiento citadas</t>
  </si>
  <si>
    <t>Solicitar un concepto a Colombia Compra Eficiente sobre la procedencia de archivar documentación administrada por esa Entidad, en el expediente contractual interno de la SDG.</t>
  </si>
  <si>
    <t>Seguimiento cinco (Corte 31 de Marzo de 2019)</t>
  </si>
  <si>
    <t>Seguimiento cinco (Corte 30 de Abril de 2019)</t>
  </si>
  <si>
    <t>Seguimiento cinco (Corte 31 de Mayo de 2019)</t>
  </si>
  <si>
    <t>Seguimiento cinco (Corte 30 de Junio de 2019)</t>
  </si>
  <si>
    <t>Seguimiento cinco (Corte 31 de Julio de 2019)</t>
  </si>
  <si>
    <t>Seguimiento cinco (Corte 31 de Agosto de 2019)</t>
  </si>
  <si>
    <t>Seguimiento (Corte 30 de Septiembre de 2019)</t>
  </si>
  <si>
    <t>Seguimiento (Corte 31 de Octubre de 2019)</t>
  </si>
  <si>
    <t>Seguimiento  (Corte 30 de Noviembre de 2019)</t>
  </si>
  <si>
    <t>Seguimiento  (Corte 31 de Diciembre de 2019)</t>
  </si>
  <si>
    <t>Notas a los Estados Financieros</t>
  </si>
  <si>
    <t>La Dirección Financiera procedió con la elaboración de las notas a los estados financieros sobre la información de la vigencia 2018, en las cuales incluyó la funcionalidad de "Referencias Cruzadas".</t>
  </si>
  <si>
    <t>El 29 de marzo de 2019, la Subsecretaría para la Gobernabilidad y la Garantía de Derechos emitió el radicado N° 20193000175473 con lineamientos para fortalecer buenas prácticas en la ejecución y seguimiento de procesos de contratación de prestación de servicios profesionales.</t>
  </si>
  <si>
    <t>Memorando N° 20193000175473</t>
  </si>
  <si>
    <t>La Dirección de Contratación ha implementado la utilización de correos electrónicos informando la designación de los supervisores.</t>
  </si>
  <si>
    <t>Modelo de correo</t>
  </si>
  <si>
    <t>PINAR</t>
  </si>
  <si>
    <t>Se concluye la elaboración del instrumento PINAR</t>
  </si>
  <si>
    <t>TRD</t>
  </si>
  <si>
    <t>Con el trabajo adelantado por la Dirección Administrativa se concluye la actualización de las TRD a la nueva estructura organizacional. Son aprobadas en el Comité de Desarrollo Institucional</t>
  </si>
  <si>
    <t>Plataforma SecopII
Relación de modificaciones contractuales</t>
  </si>
  <si>
    <t>Para los contratos registrados en la plataforma Secop II, y según ha llegado la solicitud a la Dirección de Contratación, se han efectuado las modificaciones contractuales de forma transaccional. La realización de esta actividad es por demanda.</t>
  </si>
  <si>
    <t>Código Auditorías 40, 47 Vigencia 2018 y 510, 12 Vigencia 2019</t>
  </si>
  <si>
    <t>3.2.1.2</t>
  </si>
  <si>
    <t>3.2.1.3</t>
  </si>
  <si>
    <t>3.2.1.4</t>
  </si>
  <si>
    <t>Dado que el instructivo de la Contraloría del Formato CB012 no precisa sobre la información a reportar hasta el séptimo día hábil de cada mes, al interior de la Entidad, el reporte del aplicativo Sipse no incluía este criterio para la realización del informe.</t>
  </si>
  <si>
    <t xml:space="preserve">Desconocimiento del documento de Instrucciones para la Conformación, Manejo y Archivo del Expediente Único del Contrato, para la conformación de los expedientes contractuales. </t>
  </si>
  <si>
    <t>Caso No. 1: No se verificó la información del plazo de ejecución en los documentos del proceso, previos a la suscripción del acta de inicio.
Caso No. 2: Por la falta de verificación de toda la información contenida en el informe.</t>
  </si>
  <si>
    <t>La administración realizó un estudio de mercado con cuatro diferentes opciones de cotización por cada cotizante, tomando de estas la opción que se ajustaba  a la necesidad de contratación de la Entidad para la definición de los pliegos de condiciones y por consiguiente del modelo de la oferta económica.</t>
  </si>
  <si>
    <t>Aunque el contrato contaba con respaldo presupuestal, la financiación de las campañas realizadas en el mes de noviembre de 2018, fue definida al finalizar, toda vez que tenían impacto directo en dos proyectos de inversión.</t>
  </si>
  <si>
    <t>En la definición del proceso no se estimó riesgo alguno relacionado con el pago de salarios, prestaciones sociales e indemnizaciones laborales, dada la naturaleza misma del contrato.</t>
  </si>
  <si>
    <t>Aunque el PAA es actualizado según las necesidades de contratación definidas en la Entidad y de conformidad con los lineamientos de Colombia Compra Eficiente, para el caso en particular, no se revisó toda la información a actualizar.</t>
  </si>
  <si>
    <t>No fue verificada la normatividad citada en el formato de la minuta utilizado para el proceso de contratación.</t>
  </si>
  <si>
    <t>Dada la transición en la utilización de la plataforma de Secop II, algunos de los documentos generados durante la ejecución del contrato no se ha definido si se archivan en físico o digital.</t>
  </si>
  <si>
    <t>No se sigue un procedimiento de registro de la información.
No se tiene conocimiento del proceso de registro.</t>
  </si>
  <si>
    <t>Existen deficiencias administrativas en la etapa precontractual.
No se ha indagado por el proceso administrativo durante la etapa precontractual.</t>
  </si>
  <si>
    <t>Existen deficiencias en la verificación de cláusulas contractuales.
No se ha solicitado la capacitación acerca del proceso para la verificación de cláusulas contractuales.</t>
  </si>
  <si>
    <t xml:space="preserve">Los documentos de los acuerdos marco son manejados por Colombia Compra Eficiente y no existe un lineamiento por parte de de ésta Entidad. </t>
  </si>
  <si>
    <t>Pago  de Pasivo Exigible sin surtir el procedimiento establecido en la Resolución SDH 191 de 2017, Manual operativo presupuestal del Distrito Capital</t>
  </si>
  <si>
    <t>1) Sobredimensión de las necesidades de contratación
2) Ausencia de protocolos y/o lineamientos que orienten una adecuada ejecución presupuestal consistente con la entrega de bienes y servicios</t>
  </si>
  <si>
    <t>1) Ausencia de un instrumento y/o herramienta que de manera integral permita evidenciar las modificaciones (presupuestales, de magnitudes, de metas, de objetivos, etc) del proyecto de inversión</t>
  </si>
  <si>
    <t xml:space="preserve">1) Ausencia de protocolos y/o lineamientos por medio de los cuales se defina una metodología de medición y cumplimiento a las metas proyecto y plan de desarollo a cargo de la entidad. </t>
  </si>
  <si>
    <t>El supervisor designado para la ejecución del contrato, no realizó seguimiento al cumplimiento de las obligaciones del contrato, por lo tanto, se procedió al incumplimiento del mismo.</t>
  </si>
  <si>
    <t>No se realizan conciliaciones previas a la realización del proceso de cierre contable, que garantice la consistencia de la información administrada en las diferentes dependencias de la entidad</t>
  </si>
  <si>
    <t>En el momento de realización de los comités de inventarios, no se tenía un formato de acta de comité establecido, por lo cual se utilizaba el formato de acta de reunión.</t>
  </si>
  <si>
    <t>Las Actas del Comité Tecnico de Sostenibilidad Contable de Diciembre 14 de 2017 y dic 21 de 2018 fueron diligenciados según formato GDI-GPD-F029, vigente y normalizado para la epoca de realizacion de cada Comite, se encuentran debidamente firmadas por el Director Financiero, quien actuo en calidad de Presidente encargado de dichos Comités, asi como firmada por los demas asistentes, se observa sin firma de los asistentes al final de la segunda Acta.</t>
  </si>
  <si>
    <t>No se ha documentado el trámite interno que se sigue para la presentación de informes al ente de control.</t>
  </si>
  <si>
    <t>Actualizar el reporte de Contraloría en la base de datos de SIPSE, para generar la información contractual con corte al séptimo día hábil de cada mes.</t>
  </si>
  <si>
    <t>Número de reportes actualizados</t>
  </si>
  <si>
    <t>Capacitar al personal de la Dirección de Contratación, supervisores de contratos o apoyos a la supervisión de las dependencias de la Secretaría Distrital de Gobierno  en relación al documento de Instrucciones para la Conformación, Manejo y Archivo del Expediente Único del Contrato.</t>
  </si>
  <si>
    <t>Capacitaciones realizadas</t>
  </si>
  <si>
    <t>Realizar jornada de entrenamiento a los Supervisores de Contratos de la Entidad, con el propósito de fortalecer el ejercicio de la labor de vigilancia, seguimiento y control a la ejecucion contractual.</t>
  </si>
  <si>
    <t>Solicitar un concepto a Colombia Compra Eficiente, sobre la procedencia de utilizar un estudio de mercado con diferentes opciones de cotización, contrastando los argumentos del equipo auditor y el procedimiento utilizado por la Entidad.</t>
  </si>
  <si>
    <t>Especificar en la aprobaciones de cada plan de medios o estrategia, producto o actividad BTL (las cuales se autorizan por correo electrónico desde el supervisor a el contratista), el proyecto de inversión del cual saldrán los recursos para ejecutar dicha solicitud, de esta manera se fortalece el control sobre la ejecución de cada proyecto de inversión independiente del presupuesto disponible total del contrato.</t>
  </si>
  <si>
    <t>Porcentaje de aprobaciones realizadas</t>
  </si>
  <si>
    <t>Número de aprobaciones con especificación de proyecto de inversión realizadas / Número de aprobaciones solicitadas</t>
  </si>
  <si>
    <t>Oficina Asesora de Comunicaciones</t>
  </si>
  <si>
    <t xml:space="preserve">Actualizar el Manual de Contratación,  con la inclusión de un acápite que mencione el alcance de los amparos  como guía en la definición de los amparos que se deben contemplar en los proceso de contratación. </t>
  </si>
  <si>
    <t>Manual de Contratación actualizado</t>
  </si>
  <si>
    <t>Realizar verificaciones trimestrales a las actualizaciones del Plan Anual de Adquisiciones, por parte del equipo de gestores de proyectos.</t>
  </si>
  <si>
    <t>Verificaciones realizadas</t>
  </si>
  <si>
    <t>Número de verificaciones</t>
  </si>
  <si>
    <t>Actualizar el formato de minuta contractual y/o documento que aplique con las condiciones generales del contrato, especificando la normatividad vigente.</t>
  </si>
  <si>
    <t>Formato actualizado</t>
  </si>
  <si>
    <t xml:space="preserve">Elaborar los lineamientos para la conformación de expedientes híbridos (expediente físico y virtual) contractuales en la Entidad. </t>
  </si>
  <si>
    <t>Lineamientos para la conformación de los  expedientes híbridos elaborados</t>
  </si>
  <si>
    <t>Lineamientos elaborados</t>
  </si>
  <si>
    <t xml:space="preserve">Dirección Administrativa y Dirección de Contratación </t>
  </si>
  <si>
    <t>Realizar por parte de la Dirección de Contratación una jornada de educación con el fin de capacitar a los funcionarios  y contratistas en la elaboración de los estudios y documentos previos en la etapa precontractual.</t>
  </si>
  <si>
    <t>Porcentaje de capacitaciones realizadas</t>
  </si>
  <si>
    <t>(Número de capacitaciónes realizadas)/(Número de capacitaciónes citadas)</t>
  </si>
  <si>
    <t>Jornadas de entrenamiento realizadas</t>
  </si>
  <si>
    <t>Realizar un reentrenamiento al grupo de presupuesto de la Dirección Financiera relacionado con el tema procedimental de Pasivos Exigibles.</t>
  </si>
  <si>
    <t>Elaborar un documento metodológico para el seguimiento de las magnitudes y recursos de los proyectos de inversión de la Secretaría Distrital de Gobierno.</t>
  </si>
  <si>
    <t>Documento metodológico elaborado</t>
  </si>
  <si>
    <t>Elaborar un formato para la formulación de los proyectos de inversión que quede controlado en el manual de procesos y procedimientos de la Secretaría Distrital de Gobierno</t>
  </si>
  <si>
    <t>Formato elaborado</t>
  </si>
  <si>
    <t>Elaborar un documento metodológico para el seguimiento de las magnitudes y recursos de los proyectos de inversión de la Secretaría Distrital de gobierno</t>
  </si>
  <si>
    <t>Realizar jornada de entrenamiento a los Supervisores de Contratos de la Entidad, con el propósito de fortalecer el ejercicio de la labor de vigilancia, seguimiento y control a la ejecución contractual.</t>
  </si>
  <si>
    <t>Realizar conciliaciones previas al reporte trimestral de SIPROJ -WEB de los procesos judiciales contingentes en el formato establecido por la Secretaría Distrital de Gobierno, para evidenciar diferencias entre el reporte contable de SIPROJ y el reporte contable de SI-CAPITAL- aplicativo LIMAY (conciliación entre las dependencias Dirección Financiera y Dirección Jurídica).</t>
  </si>
  <si>
    <t>Conciliaciones realizadas</t>
  </si>
  <si>
    <t>Número de conciliaciones a realizadas</t>
  </si>
  <si>
    <t>Implementar el formato de acta de reunión de comité GDI-GPD-F030 en las sesiones del Comité Institucional de Gestión y Desempeño el cual sustituye el Comité de Inventarios.</t>
  </si>
  <si>
    <t>Porcentaje de actas firmadas (temas de inventarios) del Comité Institucional de Gestión y Desempeño</t>
  </si>
  <si>
    <t>Número de sesiones del CIGD con acta firmadas (temas de inventarios) /Número de sesiones del CIGD realizadas (temas de inventarios)</t>
  </si>
  <si>
    <t>Implementar el formato de acta de reunión de comité GDI-GPD-F030 en las sesiones del Comité Técnico de Sostenibilidad Contable.</t>
  </si>
  <si>
    <t>Porcentaje de actas del Comité Técnico de Sosteanibilidad Contable firmadas</t>
  </si>
  <si>
    <t>Número de sesiones del Comité con acta firmada /Número de sesiones del Comité realizadas</t>
  </si>
  <si>
    <t>Elaborar un documento que haga parte del sistema de gestión de calidad en el que se indique el trámite interno para la presentación de informes a la Contraloría de Bogotá, según los tipos de informe, los tiempos y los puntos de control.</t>
  </si>
  <si>
    <t>Documento elaborado</t>
  </si>
  <si>
    <t>3.1.1.1 Hallazgo administrativo por presentación extemporánea de la información mensual de contratación en el aplicativo SIVICOF</t>
  </si>
  <si>
    <t>3.1.1.2 Hallazgo administrativo por fallas en el archivo de la documentación que hacen parte de los contratos Nos 574 de 2017 y 576 de 2018</t>
  </si>
  <si>
    <t>3.1.1.3 Hallazgo administrativo por inconsistencias presentadas en la elaboración de algunos documentos que hacen parte de los contratos 709 y 679 de 2018</t>
  </si>
  <si>
    <t>3.1.1.4 Hallazgo administrativo por falta de control en el archivo de algunos documentos que hacen parte de las carpetas del contrato 574 de 2017</t>
  </si>
  <si>
    <t>3.1.3.1 Hallazgo administrativo por la modificación que se hizo en los pliegos de condiciones frente a las variables utilizadas en los estudios previos para determinar el valor del presupuesto del contrato 574 de 2017</t>
  </si>
  <si>
    <t>3.1.3.2 Hallazgo administrativo con presunta incidencia disciplinaria por sobre ejecución del contrato 705 de 2018, sin contar con respaldo presupuestal</t>
  </si>
  <si>
    <t>3.1.3.3 Hallazgo administrativo con presunta incidencia disciplinaria por no exigir el amparo por pago de salarios, prestaciones sociales e indemnizaciones laborales, en el contrato 692 de 2018 suscrito con INGEAL S.A</t>
  </si>
  <si>
    <t>3.1.3.4 Hallazgo administrativo por fallas en el diligenciamiento y actualización del formato del Plan Anual de Adquisiciones de la vigencia 2018</t>
  </si>
  <si>
    <t>3.1.3.5 Hallazgo administrativo por citar normas que no aplican al contrato de suministro 677 de 2018</t>
  </si>
  <si>
    <t>3.1.3.6. Hallazgo administrativo por la no publicación de documentos contractuales en el SECOP II - Contrato 677 de 2018</t>
  </si>
  <si>
    <t>3.1.3.7 Hallazgo administrativo por deficiencias en el registro de la información contractual en el aplicativo SECOP II, del contrato 806 de 2018</t>
  </si>
  <si>
    <t>3.1.3.8 Hallazgo Administrativo por deficiencias en la etapa precontractual - Contrato Interadministrativo No. 806 de 2018</t>
  </si>
  <si>
    <t>3.1.3.9 Hallazgo Administrativo por incumplimiento de la cláusula quinta -Forma de pago y de las obligaciones establecidas en el Manual de supervisión de la SDG, relacionadas con la verificación de las hojas de vida y cumplimiento de requisitos del personal vinculado al contrato No. 806 de 2018</t>
  </si>
  <si>
    <t>3.1.3.10 Hallazgo administrativo por deficiencias en la integridad de las carpetas del contrato No. 681 de 2018</t>
  </si>
  <si>
    <t>3.1.3.11 Hallazgo Administrativo por error en el porcentaje de descuento correspondiente a la estampilla Universidad Distrital FJC, en el evento de simulación de la cotización que soporta la orden de compra 28782 del 29 de mayo de 2018</t>
  </si>
  <si>
    <t>3.1.4.1 Hallazgo administrativo por pago de un pasivo exigible sin atender el procedimiento</t>
  </si>
  <si>
    <t>3.2.1.1. Hallazgo administrativo por mayor ejecución de recursos, a la requerida para el cumplimiento de la meta No. 1 de la vigencia 2018 proyecto de inversión 1094</t>
  </si>
  <si>
    <t>3.2.1.2. Hallazgo administrativo por no presentar el flujo financiero asociando las metas a los componentes de los proyectos de inversión</t>
  </si>
  <si>
    <t>3.2.1.3. Hallazgo administrativo por deficiencias en la identificación del estado de las metas en los documentos de seguimiento y control del proyecto de inversión 1120</t>
  </si>
  <si>
    <t>3.2.1.4. Hallazgo administrativo por cumplimento físico de las metas de los proyectos de inversión, 1094, 1120 y 1131, menor al 85%</t>
  </si>
  <si>
    <t>3.3.1.1. Hallazgo Administrativo, fiscal y presunta incidencia disciplinaria por detrimento patrimonial en cuantía de $3.654.000, por falta de gestión de la SDG para recuperar el anticipo entregado en el contrato No. 1050 de 2013</t>
  </si>
  <si>
    <t>3.3.1.2. Hallazgo Administrativo por diferencia de $226.936.935 entre los registros contables y el reporte Sistema de Procesos Judiciales - SIPROJ</t>
  </si>
  <si>
    <t>3.3.1.3. Hallazgo Administrativo por falta de firmas en las Actas de Comité de Inventarios</t>
  </si>
  <si>
    <t>3.3.1.4. Hallazgo Administrativo por falta de firmas en las Actas de Comité Técnico de Sostenibilidad Contable</t>
  </si>
  <si>
    <t>3.3.1.5. Hallazgo Administrativo por no presentar en la cuenta anual el formato CBN-1019 – Informe de Control Interno Contable</t>
  </si>
  <si>
    <t>Con radicado 20191800383843 del 8 de julio se hace entrega del seguimiento al proceso ejecutivo que corresponde al mes de junio, se evidencia que la demanda aun no ha sido admitida.</t>
  </si>
  <si>
    <t>Memorando N° 20191800383843</t>
  </si>
  <si>
    <t>El día 28 de junio se radicó una solicitud de concepto en el sistema de PQRS de Colombia Compra Eficiente identificada con el número 4201912000004382. Se consulta sobre la procedencia o no de archivar internamente documentos administrados por CCE.</t>
  </si>
  <si>
    <t>Solicitud 4201912000004382</t>
  </si>
  <si>
    <t>La capacitación fue programada y llevada a cabo por la Dirección de Contratación, el día 19 de junio.</t>
  </si>
  <si>
    <t>Presentación y listado de asistencia</t>
  </si>
  <si>
    <t>Para los procesos de contratación a los que aplica la utilización de la Plataforma Secop II, se ha dado trámite a las modificaciones contractuales en esta misma plataforma, según se han presentado solicitudes de modificaciones contractuales por los Supervisores.</t>
  </si>
  <si>
    <t>Plataforma Secop II
Relación de modificaciones contractuales</t>
  </si>
  <si>
    <t>En la versión N° 04 del Procedimiento para la adquisición y administración de bienes y servicios / GCO-GCI-P001, en la actividad 7 "INFORMAR LA DESIGNACIÓN COMO SUPERVISOR", se menciona la utilización del correo electrónico.</t>
  </si>
  <si>
    <t>Procedimiento  GCO-GCI-P001, Versión 04</t>
  </si>
  <si>
    <t xml:space="preserve">Se creó el formato GCO-GCI-F143, denominado CONDICIONES GENERALES CLÁUSULADO COMPLEMENTARIO CONTRATO DE PRESTACIÓN DE SERVICIOS SECOP II </t>
  </si>
  <si>
    <t>Formato</t>
  </si>
  <si>
    <t>Con radicado 2019180045152 del 9 de agosto se hace entrega del seguimiento al proceso ejecutivo que corresponde al mes de julio.</t>
  </si>
  <si>
    <t>Memorando N° 2019180045152</t>
  </si>
  <si>
    <t>Con radicado 20191800499613 del 11 de septiembre se hace entrega del seguimiento al proceso ejecutivo que corresponde al mes de agosto.</t>
  </si>
  <si>
    <t>Memorando N° 20191800499613</t>
  </si>
  <si>
    <t>Se inicia proceso de revisión de la actualización</t>
  </si>
  <si>
    <t>Se actualiza la totalidad de las instrucciones de las diferentes modalidades de contratación con la inclusión de la política de operación relacionada con la verificación del Procedimiento de ingresos y egresos de bienes muebles. En total se debían actualizar 6 documentos, la misma cantidad que fue actualizada.</t>
  </si>
  <si>
    <t>Instrucciones actualizadas</t>
  </si>
  <si>
    <t>La Dirección d eTecnologías e Información presentó la solicitud de concepto a Colombia Compra Eficiente en el término indicado.</t>
  </si>
  <si>
    <t>Solicitud de concepto. Número de radicación: 4201912000005561</t>
  </si>
  <si>
    <t>Se actualiza el documento de condiciones generales</t>
  </si>
  <si>
    <t>Formato condiciones generales, V02</t>
  </si>
  <si>
    <t>La versión inicial fue poublicada en FORUM para las observaciones que apliquen. Esta versión unifica los lineamientos para nivel central y Alcaldías Locales.</t>
  </si>
  <si>
    <t>Borrador de instrucciones, publicadas en FORUM</t>
  </si>
  <si>
    <t>Con corte al 30 de septiembre se realiza la verificación trimestral del PAA por parte del equipo de gestores de proyectos.</t>
  </si>
  <si>
    <t>Acta de verificación</t>
  </si>
  <si>
    <t>Plan de trabajo.</t>
  </si>
  <si>
    <t>Se diseña un plan de trabajo con un total de tres (3) actividades y en estas cuatro(4) subactividades.</t>
  </si>
  <si>
    <t>Se realizo ajuste a la hoja de control de expedientes que se encuentra en intranet  por "MATIZ" de acuerdo a los documentos relevantes  dentro de cada carpeta correspondiente a cada localidad.</t>
  </si>
  <si>
    <t>Plan de Trabajo, avance</t>
  </si>
  <si>
    <t>Intervención documental (clasificación, ordenación, retiro de material metalico, foliación, organización, conservación y custodia de documentos) al archivo de gestión Territorial y poblacional 2017.
Se sistematizó el inventario correspondiente al archivo de gestión territorial-poblacional 2017.</t>
  </si>
  <si>
    <t>Se realizaron mesas de trabajo con el grupo de gestión documental para el trabajo articulado en la intervención del archivo.</t>
  </si>
  <si>
    <t xml:space="preserve">Actas de reunión </t>
  </si>
  <si>
    <t>Desde la Dirección de Contratación se crea el caso N° 65069 para ajustar el SQL Developer para la descarga de los archivos CB de la Contraloria.</t>
  </si>
  <si>
    <t>Correo electrónico</t>
  </si>
  <si>
    <t>Acta de reunión</t>
  </si>
  <si>
    <t>Se efectúa reunión del 23 de octubre para el levantamiento del requerimiento. Y el 30 se efectúa reunión con la solución del caso.
Se presenta el caso RF-5780-1-74628.</t>
  </si>
  <si>
    <t>El 30 de agosto se realiza una capacitación a cargo de la Dirección de Contratación en temas de supervisión de contratos.</t>
  </si>
  <si>
    <t>Se actualiza el formato de minuta, para los casos en que aplica.</t>
  </si>
  <si>
    <t xml:space="preserve"> Formato GCO-GCI-F126</t>
  </si>
  <si>
    <t>Se elaboró la Circular 009 del 16 de agosto de 2019 con lineamientos  para la gestión y archivo de expedientes electrónicos y físicos del proceso de contratación en las plataformas Secop I y Secop II.</t>
  </si>
  <si>
    <t>Circular</t>
  </si>
  <si>
    <t>Se presentan los documentos de trabajo para los formatos de formulación de los proyectos de inversión.</t>
  </si>
  <si>
    <t>Formatos en borrador</t>
  </si>
  <si>
    <t>La Dirección de Contratación realiza una jornada de entrenamiento dirigida a los Supervisores de los contratos.</t>
  </si>
  <si>
    <t>Acta de capacitación</t>
  </si>
  <si>
    <t>Se presenta el acta de la reunión del 22 de julio, evidenciando la utilización del formato correspondiente de acta de reunión.</t>
  </si>
  <si>
    <t>Se realiza la conciliación correspondiente al trimestre</t>
  </si>
  <si>
    <t>Formatos de conciliación diligenciados</t>
  </si>
  <si>
    <t>Con radicado 20191800582473 del 05 de noviembre se hace entrega del seguimiento al proceso ejecutivo que corresponde al mes de octubre.</t>
  </si>
  <si>
    <t>Memorando N° 20191800582473</t>
  </si>
  <si>
    <t>Acta de capacitación del 8 de noviembre</t>
  </si>
  <si>
    <t>La Dirección Administrativa convoca a capacitación mediante radicado N°20194220585063 y realiza la capacitacion el día 8 de noviembre. La capacitación se realiza sobre los lineamientos en expedientes generados con la Dirección de Contratación.</t>
  </si>
  <si>
    <t>En ejecución. 
Ajustar la evidencia, incluyendo el link de cada contrato.</t>
  </si>
  <si>
    <t>En ejecución.
Adjuntar soportes de las capacitaciones realizadas.</t>
  </si>
  <si>
    <t>En ejecución.
Pendiente una capacitación.</t>
  </si>
  <si>
    <t>Se presenta un requerimiento realizado por correo electrónico, indicando el proyecto de inversión que financiará el plan de comunicaciones.</t>
  </si>
  <si>
    <t>Correo del 10 de julio</t>
  </si>
  <si>
    <t>No se relacionan avances</t>
  </si>
  <si>
    <t>Correos electrónicos.</t>
  </si>
  <si>
    <t>Con el nuevo contrato 982 de 2019, para el mes de septiembre se relacionan 5 correos electrónicos con la autorización del plan de medios, con la relación correspondiente del proyecto de inversión.</t>
  </si>
  <si>
    <t>En ejecución.
Incluir la totalidad de correos de autorización enviados a la fecha.</t>
  </si>
  <si>
    <t>En ejecución.
Presentar el documento actualizado.</t>
  </si>
  <si>
    <t>En ejecución.
Adjuntar soportes del documento metodológico.</t>
  </si>
  <si>
    <t>En ejecución. 
Adjuntar copia de las actas de reunión realizadas del Comité de Sostenibilidad Contable.</t>
  </si>
  <si>
    <t>El documento ha sido creado y fue enviado a publicación mediante el caso N° 77574.</t>
  </si>
  <si>
    <t>Caso Hola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</si>
</sst>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
  </numFmts>
  <fonts count="20" x14ac:knownFonts="1">
    <font>
      <sz val="11"/>
      <color theme="1"/>
      <name val="Calibri"/>
      <family val="2"/>
      <scheme val="minor"/>
    </font>
    <font>
      <sz val="11"/>
      <color theme="1"/>
      <name val="Calibri"/>
      <family val="2"/>
      <scheme val="minor"/>
    </font>
    <font>
      <sz val="11"/>
      <color rgb="FF9C6500"/>
      <name val="Calibri"/>
      <family val="2"/>
      <scheme val="minor"/>
    </font>
    <font>
      <b/>
      <sz val="11"/>
      <color indexed="9"/>
      <name val="Calibri"/>
      <family val="2"/>
    </font>
    <font>
      <b/>
      <sz val="11"/>
      <color theme="1"/>
      <name val="Calibri"/>
      <family val="2"/>
      <scheme val="minor"/>
    </font>
    <font>
      <sz val="14"/>
      <color theme="8" tint="-0.499984740745262"/>
      <name val="Arial Rounded MT Bold"/>
      <family val="2"/>
    </font>
    <font>
      <sz val="11"/>
      <color theme="0"/>
      <name val="Calibri"/>
      <family val="2"/>
      <scheme val="minor"/>
    </font>
    <font>
      <sz val="16"/>
      <color theme="3"/>
      <name val="Arial Rounded MT Bold"/>
      <family val="2"/>
    </font>
    <font>
      <b/>
      <sz val="14"/>
      <color rgb="FF9C6500"/>
      <name val="Calibri"/>
      <family val="2"/>
      <scheme val="minor"/>
    </font>
    <font>
      <sz val="18"/>
      <color theme="3"/>
      <name val="Arial Rounded MT Bold"/>
      <family val="2"/>
    </font>
    <font>
      <b/>
      <sz val="11"/>
      <color rgb="FF000000"/>
      <name val="Times New Roman"/>
      <family val="1"/>
    </font>
    <font>
      <sz val="11"/>
      <color rgb="FF000000"/>
      <name val="Times New Roman"/>
      <family val="1"/>
    </font>
    <font>
      <sz val="11"/>
      <color rgb="FF006100"/>
      <name val="Calibri"/>
      <family val="2"/>
      <scheme val="minor"/>
    </font>
    <font>
      <b/>
      <sz val="8"/>
      <color indexed="8"/>
      <name val="Arial"/>
      <family val="2"/>
    </font>
    <font>
      <sz val="8"/>
      <color theme="1"/>
      <name val="Arial"/>
      <family val="2"/>
    </font>
    <font>
      <sz val="8"/>
      <color indexed="8"/>
      <name val="Arial"/>
      <family val="2"/>
    </font>
    <font>
      <sz val="8"/>
      <color rgb="FF000000"/>
      <name val="Arial"/>
      <family val="2"/>
    </font>
    <font>
      <b/>
      <sz val="8"/>
      <color rgb="FF000000"/>
      <name val="Arial"/>
      <family val="2"/>
    </font>
    <font>
      <sz val="11"/>
      <color theme="1"/>
      <name val="Calibri"/>
      <family val="2"/>
      <scheme val="minor"/>
    </font>
    <font>
      <sz val="11"/>
      <color rgb="FF9C0006"/>
      <name val="Calibri"/>
      <family val="2"/>
      <scheme val="minor"/>
    </font>
  </fonts>
  <fills count="23">
    <fill>
      <patternFill patternType="none"/>
    </fill>
    <fill>
      <patternFill patternType="gray125"/>
    </fill>
    <fill>
      <patternFill patternType="solid">
        <fgColor rgb="FFFFEB9C"/>
      </patternFill>
    </fill>
    <fill>
      <patternFill patternType="solid">
        <fgColor indexed="54"/>
      </patternFill>
    </fill>
    <fill>
      <patternFill patternType="solid">
        <fgColor indexed="9"/>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theme="9" tint="-0.249977111117893"/>
        <bgColor indexed="64"/>
      </patternFill>
    </fill>
    <fill>
      <patternFill patternType="solid">
        <fgColor rgb="FF00B0F0"/>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C6EFCE"/>
      </patternFill>
    </fill>
    <fill>
      <patternFill patternType="solid">
        <fgColor theme="8" tint="0.399975585192419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rgb="FF7030A0"/>
        <bgColor indexed="64"/>
      </patternFill>
    </fill>
    <fill>
      <patternFill patternType="solid">
        <fgColor rgb="FFFFC7CE"/>
      </patternFill>
    </fill>
  </fills>
  <borders count="15">
    <border>
      <left/>
      <right/>
      <top/>
      <bottom/>
      <diagonal/>
    </border>
    <border>
      <left style="thin">
        <color theme="0"/>
      </left>
      <right/>
      <top style="thin">
        <color theme="0"/>
      </top>
      <bottom style="thin">
        <color theme="0"/>
      </bottom>
      <diagonal/>
    </border>
    <border>
      <left style="dashed">
        <color theme="3"/>
      </left>
      <right style="dashed">
        <color theme="3"/>
      </right>
      <top style="dashed">
        <color theme="3"/>
      </top>
      <bottom style="dashed">
        <color theme="3"/>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dashed">
        <color theme="3"/>
      </left>
      <right/>
      <top style="dashed">
        <color theme="3"/>
      </top>
      <bottom style="dashed">
        <color theme="3"/>
      </bottom>
      <diagonal/>
    </border>
    <border>
      <left style="hair">
        <color indexed="8"/>
      </left>
      <right style="hair">
        <color indexed="8"/>
      </right>
      <top style="hair">
        <color indexed="8"/>
      </top>
      <bottom style="hair">
        <color indexed="8"/>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12" fillId="17" borderId="0" applyNumberFormat="0" applyBorder="0" applyAlignment="0" applyProtection="0"/>
    <xf numFmtId="0" fontId="19" fillId="22" borderId="0" applyNumberFormat="0" applyBorder="0" applyAlignment="0" applyProtection="0"/>
  </cellStyleXfs>
  <cellXfs count="114">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pplyProtection="1">
      <alignment vertical="center" wrapText="1"/>
      <protection locked="0"/>
    </xf>
    <xf numFmtId="0" fontId="0" fillId="0" borderId="0" xfId="0" applyFill="1" applyBorder="1" applyAlignment="1">
      <alignment horizontal="center" vertical="center" wrapText="1"/>
    </xf>
    <xf numFmtId="0" fontId="0" fillId="0" borderId="0" xfId="0" applyFill="1" applyAlignment="1" applyProtection="1">
      <alignment vertical="center" wrapText="1"/>
      <protection locked="0"/>
    </xf>
    <xf numFmtId="0" fontId="0" fillId="0" borderId="0" xfId="0" applyBorder="1" applyAlignment="1">
      <alignment horizontal="center" vertical="center" wrapText="1"/>
    </xf>
    <xf numFmtId="0" fontId="4" fillId="0" borderId="0" xfId="0" applyFont="1" applyFill="1" applyBorder="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49" fontId="0" fillId="0" borderId="0" xfId="0" applyNumberFormat="1" applyAlignment="1">
      <alignment horizontal="justify" vertical="center" wrapText="1"/>
    </xf>
    <xf numFmtId="0" fontId="0" fillId="9" borderId="0" xfId="0" applyFill="1" applyAlignment="1">
      <alignment vertical="center" wrapText="1"/>
    </xf>
    <xf numFmtId="0" fontId="6" fillId="9" borderId="0" xfId="0" applyFont="1" applyFill="1" applyAlignment="1">
      <alignment vertical="center" wrapText="1"/>
    </xf>
    <xf numFmtId="0" fontId="0" fillId="9" borderId="0" xfId="0" applyFill="1" applyAlignment="1">
      <alignment horizontal="center" vertical="center" wrapText="1"/>
    </xf>
    <xf numFmtId="165"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9" fontId="4" fillId="0" borderId="0" xfId="1" applyFont="1" applyAlignment="1">
      <alignment horizontal="center" vertical="center" wrapText="1"/>
    </xf>
    <xf numFmtId="9" fontId="0" fillId="0" borderId="0" xfId="0" applyNumberFormat="1" applyFont="1" applyAlignment="1">
      <alignment horizontal="center" vertical="center" wrapText="1"/>
    </xf>
    <xf numFmtId="0" fontId="7" fillId="9" borderId="0" xfId="0" applyFont="1" applyFill="1" applyAlignment="1">
      <alignment vertical="center" wrapText="1"/>
    </xf>
    <xf numFmtId="0" fontId="3" fillId="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0" fillId="0" borderId="2" xfId="0" applyFill="1" applyBorder="1" applyAlignment="1" applyProtection="1">
      <alignment vertical="center" wrapText="1"/>
      <protection locked="0"/>
    </xf>
    <xf numFmtId="0" fontId="0" fillId="0" borderId="2" xfId="0"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0" fillId="0" borderId="5" xfId="0" applyFill="1" applyBorder="1" applyAlignment="1" applyProtection="1">
      <alignment horizontal="center" vertical="center" wrapText="1"/>
      <protection locked="0"/>
    </xf>
    <xf numFmtId="0" fontId="0" fillId="4" borderId="6" xfId="0" applyFill="1" applyBorder="1" applyAlignment="1" applyProtection="1">
      <alignment vertical="center" wrapText="1"/>
      <protection locked="0"/>
    </xf>
    <xf numFmtId="164" fontId="0" fillId="0" borderId="2" xfId="0" applyNumberFormat="1" applyFill="1" applyBorder="1" applyAlignment="1" applyProtection="1">
      <alignment vertical="center" wrapText="1"/>
      <protection locked="0"/>
    </xf>
    <xf numFmtId="0" fontId="0" fillId="0" borderId="2" xfId="0" applyFill="1" applyBorder="1" applyAlignment="1" applyProtection="1">
      <alignment horizontal="left" vertical="center" wrapText="1"/>
      <protection locked="0"/>
    </xf>
    <xf numFmtId="0" fontId="0" fillId="0" borderId="2" xfId="0" applyNumberFormat="1" applyFill="1" applyBorder="1" applyAlignment="1" applyProtection="1">
      <alignment horizontal="center" vertical="center" wrapText="1"/>
      <protection locked="0"/>
    </xf>
    <xf numFmtId="9" fontId="0" fillId="0" borderId="2" xfId="1" applyFont="1" applyFill="1" applyBorder="1" applyAlignment="1" applyProtection="1">
      <alignment horizontal="center" vertical="center" wrapText="1"/>
      <protection locked="0"/>
    </xf>
    <xf numFmtId="0" fontId="0" fillId="0" borderId="6" xfId="0" applyFill="1" applyBorder="1" applyAlignment="1" applyProtection="1">
      <alignment vertical="center" wrapText="1"/>
      <protection locked="0"/>
    </xf>
    <xf numFmtId="0" fontId="3" fillId="13"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0" fillId="15" borderId="2" xfId="0" applyFill="1" applyBorder="1" applyAlignment="1" applyProtection="1">
      <alignment vertical="center" wrapText="1"/>
      <protection locked="0"/>
    </xf>
    <xf numFmtId="0" fontId="0" fillId="15" borderId="2" xfId="0" applyFill="1" applyBorder="1" applyAlignment="1" applyProtection="1">
      <alignment horizontal="center" vertical="center" wrapText="1"/>
      <protection locked="0"/>
    </xf>
    <xf numFmtId="0" fontId="0" fillId="15" borderId="2" xfId="0" applyFill="1" applyBorder="1" applyAlignment="1" applyProtection="1">
      <alignment horizontal="left" vertical="center" wrapText="1"/>
      <protection locked="0"/>
    </xf>
    <xf numFmtId="0" fontId="3" fillId="16" borderId="2" xfId="0" applyFont="1" applyFill="1" applyBorder="1" applyAlignment="1">
      <alignment horizontal="center" vertical="center" wrapText="1"/>
    </xf>
    <xf numFmtId="0" fontId="0" fillId="0" borderId="2" xfId="0" applyFill="1" applyBorder="1" applyAlignment="1" applyProtection="1">
      <alignment horizontal="center" vertical="center"/>
      <protection locked="0"/>
    </xf>
    <xf numFmtId="165" fontId="0" fillId="0" borderId="0" xfId="0" applyNumberFormat="1" applyAlignment="1">
      <alignment horizontal="center" vertical="center" wrapText="1"/>
    </xf>
    <xf numFmtId="0" fontId="0" fillId="0" borderId="0" xfId="1" applyNumberFormat="1" applyFont="1" applyAlignment="1">
      <alignment horizontal="center" vertical="center" wrapText="1"/>
    </xf>
    <xf numFmtId="9" fontId="6" fillId="9" borderId="0" xfId="0" applyNumberFormat="1"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10" fillId="0" borderId="11" xfId="0" applyFont="1" applyBorder="1" applyAlignment="1">
      <alignment horizontal="center" vertical="center"/>
    </xf>
    <xf numFmtId="0" fontId="11" fillId="0" borderId="8" xfId="0" applyFont="1" applyBorder="1" applyAlignment="1">
      <alignment vertical="center"/>
    </xf>
    <xf numFmtId="0" fontId="11" fillId="0" borderId="11" xfId="0" applyFont="1" applyBorder="1" applyAlignment="1">
      <alignment horizontal="center" vertical="center"/>
    </xf>
    <xf numFmtId="0" fontId="10" fillId="0" borderId="8" xfId="0" applyFont="1" applyBorder="1" applyAlignment="1">
      <alignment vertical="center"/>
    </xf>
    <xf numFmtId="164" fontId="2" fillId="2" borderId="2" xfId="2" applyNumberFormat="1" applyBorder="1" applyAlignment="1" applyProtection="1">
      <alignment vertical="center" wrapText="1"/>
      <protection locked="0"/>
    </xf>
    <xf numFmtId="0" fontId="13" fillId="0" borderId="0" xfId="0" applyNumberFormat="1" applyFont="1" applyFill="1" applyBorder="1" applyAlignment="1" applyProtection="1">
      <alignment horizontal="center" vertical="center" wrapText="1"/>
    </xf>
    <xf numFmtId="0" fontId="12" fillId="17" borderId="0" xfId="3" applyNumberFormat="1" applyBorder="1" applyAlignment="1" applyProtection="1">
      <alignment horizontal="center" vertical="center" wrapText="1"/>
    </xf>
    <xf numFmtId="0" fontId="14" fillId="0" borderId="0" xfId="0" applyFont="1"/>
    <xf numFmtId="0"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left" vertical="center" wrapText="1"/>
    </xf>
    <xf numFmtId="0" fontId="16" fillId="0" borderId="0" xfId="0" applyFont="1" applyFill="1" applyBorder="1" applyAlignment="1">
      <alignment horizontal="left" vertical="center" wrapText="1"/>
    </xf>
    <xf numFmtId="0" fontId="15" fillId="0" borderId="0" xfId="0" applyNumberFormat="1" applyFont="1" applyFill="1" applyAlignment="1" applyProtection="1">
      <alignment horizontal="left" vertical="center" wrapText="1"/>
    </xf>
    <xf numFmtId="0" fontId="13" fillId="0" borderId="0" xfId="0" applyNumberFormat="1" applyFont="1" applyFill="1" applyAlignment="1" applyProtection="1">
      <alignment horizontal="left" vertical="center" wrapText="1"/>
    </xf>
    <xf numFmtId="0" fontId="14" fillId="0" borderId="0" xfId="0" applyFont="1" applyAlignment="1">
      <alignment horizontal="center"/>
    </xf>
    <xf numFmtId="0" fontId="14" fillId="0" borderId="0" xfId="0" applyFont="1" applyAlignment="1">
      <alignment vertical="center"/>
    </xf>
    <xf numFmtId="0" fontId="14" fillId="9" borderId="0" xfId="0" applyFont="1" applyFill="1" applyAlignment="1">
      <alignment horizontal="center"/>
    </xf>
    <xf numFmtId="0" fontId="14" fillId="9" borderId="0" xfId="0" applyFont="1" applyFill="1"/>
    <xf numFmtId="0" fontId="14" fillId="9" borderId="0" xfId="0" applyFont="1" applyFill="1" applyAlignment="1">
      <alignment vertical="center"/>
    </xf>
    <xf numFmtId="0" fontId="3" fillId="18" borderId="2"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20" borderId="2"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0" fillId="0" borderId="0" xfId="0" applyNumberFormat="1" applyFill="1" applyBorder="1" applyAlignment="1">
      <alignment horizontal="center" vertical="center" wrapText="1"/>
    </xf>
    <xf numFmtId="9" fontId="0" fillId="0" borderId="0" xfId="1" applyNumberFormat="1" applyFont="1" applyAlignment="1">
      <alignment horizontal="center" vertical="center" wrapText="1"/>
    </xf>
    <xf numFmtId="9" fontId="0" fillId="0" borderId="2" xfId="0" applyNumberFormat="1" applyFill="1" applyBorder="1" applyAlignment="1" applyProtection="1">
      <alignment horizontal="center" vertical="center" wrapText="1"/>
      <protection locked="0"/>
    </xf>
    <xf numFmtId="0" fontId="0" fillId="0" borderId="0" xfId="0" applyNumberFormat="1" applyAlignment="1">
      <alignment horizontal="center" vertical="center" wrapText="1"/>
    </xf>
    <xf numFmtId="0" fontId="18" fillId="0" borderId="0" xfId="1" applyNumberFormat="1" applyFont="1" applyAlignment="1">
      <alignment horizontal="center" vertical="center" wrapText="1"/>
    </xf>
    <xf numFmtId="1" fontId="0" fillId="0" borderId="0" xfId="0" applyNumberFormat="1" applyFont="1" applyAlignment="1">
      <alignment horizontal="center" vertical="center" wrapText="1"/>
    </xf>
    <xf numFmtId="9" fontId="0" fillId="15" borderId="2" xfId="1" applyFont="1" applyFill="1" applyBorder="1" applyAlignment="1" applyProtection="1">
      <alignment horizontal="center" vertical="center" wrapText="1"/>
      <protection locked="0"/>
    </xf>
    <xf numFmtId="0" fontId="19" fillId="22" borderId="6" xfId="4" applyBorder="1" applyAlignment="1" applyProtection="1">
      <alignment vertical="center" wrapText="1"/>
      <protection locked="0"/>
    </xf>
    <xf numFmtId="9" fontId="0" fillId="15" borderId="2" xfId="0" applyNumberFormat="1" applyFill="1" applyBorder="1" applyAlignment="1" applyProtection="1">
      <alignment horizontal="center" vertical="center" wrapText="1"/>
      <protection locked="0"/>
    </xf>
    <xf numFmtId="0" fontId="19" fillId="22" borderId="2" xfId="4" applyBorder="1" applyAlignment="1" applyProtection="1">
      <alignment horizontal="left" vertical="center" wrapText="1"/>
      <protection locked="0"/>
    </xf>
    <xf numFmtId="0" fontId="2" fillId="2" borderId="6" xfId="2" applyBorder="1" applyAlignment="1" applyProtection="1">
      <alignment vertical="center" wrapText="1"/>
      <protection locked="0"/>
    </xf>
    <xf numFmtId="0" fontId="19" fillId="22" borderId="2" xfId="4"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8" fillId="2" borderId="6" xfId="2" applyFont="1" applyBorder="1" applyAlignment="1">
      <alignment horizontal="center" vertical="center" wrapText="1"/>
    </xf>
    <xf numFmtId="0" fontId="9" fillId="9"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3" fillId="21" borderId="3" xfId="0" applyFont="1" applyFill="1" applyBorder="1" applyAlignment="1">
      <alignment horizontal="center" vertical="center" wrapText="1"/>
    </xf>
    <xf numFmtId="0" fontId="3" fillId="19" borderId="3" xfId="0" applyFont="1" applyFill="1" applyBorder="1" applyAlignment="1">
      <alignment horizontal="center" vertical="center" wrapText="1"/>
    </xf>
    <xf numFmtId="0" fontId="3" fillId="20"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7" fillId="9" borderId="0" xfId="0" applyFont="1" applyFill="1" applyAlignment="1">
      <alignment horizontal="center" vertical="center" wrapText="1"/>
    </xf>
    <xf numFmtId="0" fontId="5" fillId="9" borderId="0" xfId="0" applyFont="1" applyFill="1" applyAlignment="1">
      <alignment horizontal="center" vertical="center" wrapText="1"/>
    </xf>
  </cellXfs>
  <cellStyles count="5">
    <cellStyle name="Buena" xfId="3" builtinId="26"/>
    <cellStyle name="Incorrecto" xfId="4" builtinId="27"/>
    <cellStyle name="Neutral" xfId="2" builtinId="28"/>
    <cellStyle name="Normal" xfId="0" builtinId="0"/>
    <cellStyle name="Porcentaje" xfId="1" builtinId="5"/>
  </cellStyles>
  <dxfs count="67">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rgb="FF000000"/>
        <name val="Arial"/>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8"/>
        <color indexed="8"/>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izeth Jahira Gonzalez Vargas" refreshedDate="43384.615121064817" createdVersion="6" refreshedVersion="6" minRefreshableVersion="3" recordCount="50">
  <cacheSource type="worksheet">
    <worksheetSource ref="A6:BX9" sheet="Completo"/>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7" name="Tabla18" displayName="Tabla18" ref="A4:M28" totalsRowShown="0" headerRowDxfId="58" dataDxfId="57">
  <autoFilter ref="A4:M28">
    <filterColumn colId="9">
      <filters>
        <filter val="Recursos entregados en administración"/>
        <filter val="Recursos recibidos en administración"/>
      </filters>
    </filterColumn>
  </autoFilter>
  <tableColumns count="13">
    <tableColumn id="1" name="N°" dataDxfId="56"/>
    <tableColumn id="2" name="VIGENCIA DE LA AUDITORÍA O VISITA" dataDxfId="55"/>
    <tableColumn id="3" name="CODIGO AUDITORÍA SEGÚN PAD DE LA VIGENCIA" dataDxfId="54"/>
    <tableColumn id="4" name="No. HALLAZGO" dataDxfId="53"/>
    <tableColumn id="5" name="DESCRIPCIÓN HALLAZGO" dataDxfId="52"/>
    <tableColumn id="6" name="CODIGO ACCIÓN" dataDxfId="51"/>
    <tableColumn id="7" name="DESCRIPCIÓN ACCIÓN" dataDxfId="50"/>
    <tableColumn id="8" name="FECHA DE TERMINACIÓN" dataDxfId="49"/>
    <tableColumn id="9" name="ACCIONES ADELANTADAS (Reporte Cuenta Anual vigencia 2015)" dataDxfId="48"/>
    <tableColumn id="10" name="TEMA IDENTIFICADO" dataDxfId="47"/>
    <tableColumn id="11" name="AUDITORÍA DE REGULARIDAD PAD 2016" dataDxfId="46"/>
    <tableColumn id="12" name="AUDITORÍA DE REGULARIDAD PAD 2017" dataDxfId="45"/>
    <tableColumn id="13" name="AUDITORÍA DE REGULARIDAD PAD 2018" dataDxfId="44"/>
  </tableColumns>
  <tableStyleInfo name="TableStyleLight19" showFirstColumn="0" showLastColumn="0" showRowStripes="1" showColumnStripes="0"/>
</table>
</file>

<file path=xl/tables/table2.xml><?xml version="1.0" encoding="utf-8"?>
<table xmlns="http://schemas.openxmlformats.org/spreadsheetml/2006/main" id="4" name="Tabla15" displayName="Tabla15" ref="B8:J19" totalsRowCount="1" headerRowDxfId="43" dataDxfId="42">
  <autoFilter ref="B8:J18"/>
  <sortState ref="B9:J15">
    <sortCondition descending="1" ref="H9"/>
  </sortState>
  <tableColumns count="9">
    <tableColumn id="1" name="Dependencia" totalsRowLabel="Total" dataDxfId="41" totalsRowDxfId="40"/>
    <tableColumn id="2" name="Total Acciones" totalsRowFunction="sum" dataDxfId="39" totalsRowDxfId="38">
      <calculatedColumnFormula>COUNTIF(Completo!$K$7:$K$46,Tabla15[[#This Row],[Dependencia]])</calculatedColumnFormula>
    </tableColumn>
    <tableColumn id="3" name="Acciones Cumplidas" totalsRowFunction="sum" dataDxfId="37" totalsRowDxfId="36">
      <calculatedColumnFormula>COUNTIFS(Completo!$K$7:$K$46,Tabla15[[#This Row],[Dependencia]],Completo!$BX$7:$BX$46,$D$1)</calculatedColumnFormula>
    </tableColumn>
    <tableColumn id="4" name="Acciones por Cumplir" totalsRowFunction="custom" dataDxfId="35" totalsRowDxfId="34">
      <calculatedColumnFormula>+C9-D9</calculatedColumnFormula>
      <totalsRowFormula>+Tabla15[[#Totals],[Total Acciones]]-Tabla15[[#Totals],[Acciones Cumplidas]]</totalsRowFormula>
    </tableColumn>
    <tableColumn id="9" name="% Acciones cumplidas" totalsRowFunction="custom" dataDxfId="33" totalsRowDxfId="32" dataCellStyle="Porcentaje">
      <calculatedColumnFormula>+D9/C9</calculatedColumnFormula>
      <totalsRowFormula>+Tabla15[[#Totals],[Acciones Cumplidas]]/Tabla15[[#Totals],[Total Acciones]]</totalsRowFormula>
    </tableColumn>
    <tableColumn id="5" name="# Acciones cumplimiento 0%" totalsRowFunction="sum" dataDxfId="31" totalsRowDxfId="30" dataCellStyle="Porcentaje">
      <calculatedColumnFormula>COUNTIFS(Completo!$K$7:$K$46,Tabla15[[#This Row],[Dependencia]],Completo!$BW$7:$BW$46,$E$1)</calculatedColumnFormula>
    </tableColumn>
    <tableColumn id="6" name="Promedio cumplimiento acciones - Total" dataDxfId="29" totalsRowDxfId="28" dataCellStyle="Porcentaje">
      <calculatedColumnFormula>AVERAGEIFS(Completo!$BW$7:$BW$46,Completo!$K$7:$K$46,Tabla15[[#This Row],[Dependencia]])</calculatedColumnFormula>
    </tableColumn>
    <tableColumn id="7" name="Tareas Pendientes" dataDxfId="27"/>
    <tableColumn id="8" name="Cumplimiento al 30 de Junio de 2018, según programación" dataDxfId="26">
      <calculatedColumnFormula>6/6</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5" name="Tabla26" displayName="Tabla26" ref="B25:J28" totalsRowCount="1" headerRowDxfId="25" dataDxfId="24">
  <autoFilter ref="B25:J27"/>
  <sortState ref="B26:J27">
    <sortCondition descending="1" ref="H26"/>
  </sortState>
  <tableColumns count="9">
    <tableColumn id="1" name="Dependencia" totalsRowLabel="Total" dataDxfId="23" totalsRowDxfId="22"/>
    <tableColumn id="2" name="Total Acciones" totalsRowFunction="sum" dataDxfId="21" totalsRowDxfId="20">
      <calculatedColumnFormula>COUNTIF(Completo!$K$7:$K$46,Tabla26[[#This Row],[Dependencia]])</calculatedColumnFormula>
    </tableColumn>
    <tableColumn id="3" name="Acciones Cumplidas" totalsRowFunction="sum" dataDxfId="19" totalsRowDxfId="18">
      <calculatedColumnFormula>COUNTIFS(Completo!$K$7:$K$46,Tabla26[[#This Row],[Dependencia]],Completo!$BX$7:$BX$46,$D$1)</calculatedColumnFormula>
    </tableColumn>
    <tableColumn id="4" name="Acciones por Cumplir" totalsRowFunction="custom" dataDxfId="17" totalsRowDxfId="16">
      <calculatedColumnFormula>+C26-D26</calculatedColumnFormula>
      <totalsRowFormula>+Tabla26[[#Totals],[Total Acciones]]-Tabla26[[#Totals],[Acciones Cumplidas]]</totalsRowFormula>
    </tableColumn>
    <tableColumn id="5" name="% Acciones cumplidas" totalsRowFunction="custom" dataDxfId="15" totalsRowDxfId="14">
      <calculatedColumnFormula>+D26/C26</calculatedColumnFormula>
      <totalsRowFormula>+Tabla26[[#Totals],[Acciones Cumplidas]]/Tabla26[[#Totals],[Total Acciones]]</totalsRowFormula>
    </tableColumn>
    <tableColumn id="6" name="# Acciones cumplimiento 0%" totalsRowFunction="sum" dataDxfId="13" totalsRowDxfId="12" dataCellStyle="Porcentaje">
      <calculatedColumnFormula>COUNTIFS(Completo!$K$7:$K$46,Tabla26[[#This Row],[Dependencia]],Completo!$BW$7:$BW$46,$E$1)</calculatedColumnFormula>
    </tableColumn>
    <tableColumn id="7" name="Promedio cumplimiento acciones" dataDxfId="11" dataCellStyle="Porcentaje">
      <calculatedColumnFormula>AVERAGEIFS(Completo!$BW$7:$BW$46,Completo!$K$7:$K$46,Tabla26[[#This Row],[Dependencia]])</calculatedColumnFormula>
    </tableColumn>
    <tableColumn id="8" name="Tareas Pendientes" dataDxfId="10"/>
    <tableColumn id="9" name="Cumplimiento al 30 de Junio de 2018, según programación" dataDxfId="9">
      <calculatedColumnFormula>+#REF!</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id="6" name="Tabla37" displayName="Tabla37" ref="B31:G32" totalsRowShown="0" headerRowDxfId="8" dataDxfId="7" tableBorderDxfId="6">
  <autoFilter ref="B31:G32"/>
  <tableColumns count="6">
    <tableColumn id="1" name="Consolidado" dataDxfId="5"/>
    <tableColumn id="2" name="Total Acciones" dataDxfId="4">
      <calculatedColumnFormula>+Tabla15[[#Totals],[Total Acciones]]+Tabla26[[#Totals],[Total Acciones]]</calculatedColumnFormula>
    </tableColumn>
    <tableColumn id="3" name="Acciones Cumplidas" dataDxfId="3">
      <calculatedColumnFormula>+Tabla15[[#Totals],[Acciones Cumplidas]]+Tabla26[[#Totals],[Acciones Cumplidas]]</calculatedColumnFormula>
    </tableColumn>
    <tableColumn id="4" name="Acciones por Cumplir" dataDxfId="2">
      <calculatedColumnFormula>+Tabla15[[#Totals],[Acciones por Cumplir]]+Tabla26[[#Totals],[Acciones por Cumplir]]</calculatedColumnFormula>
    </tableColumn>
    <tableColumn id="5" name="% Acciones cumplidas" dataDxfId="1" dataCellStyle="Porcentaje">
      <calculatedColumnFormula>+Tabla37[Acciones Cumplidas]/Tabla37[Total Acciones]</calculatedColumnFormula>
    </tableColumn>
    <tableColumn id="6" name="Promedio cumplimiento acciones" dataDxfId="0">
      <calculatedColumnFormula>AVERAGE(Completo!BW7:BW21)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41"/>
  <sheetViews>
    <sheetView workbookViewId="0">
      <selection activeCell="K16" sqref="K16"/>
    </sheetView>
  </sheetViews>
  <sheetFormatPr baseColWidth="10"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50" t="s">
        <v>143</v>
      </c>
      <c r="B3" s="50" t="s">
        <v>142</v>
      </c>
    </row>
    <row r="4" spans="1:12" x14ac:dyDescent="0.25">
      <c r="A4" s="50" t="s">
        <v>140</v>
      </c>
      <c r="B4">
        <v>2017</v>
      </c>
      <c r="C4">
        <v>2018</v>
      </c>
      <c r="D4" t="s">
        <v>141</v>
      </c>
    </row>
    <row r="5" spans="1:12" x14ac:dyDescent="0.25">
      <c r="A5" s="51" t="s">
        <v>10</v>
      </c>
      <c r="B5" s="52">
        <v>1</v>
      </c>
      <c r="C5" s="52"/>
      <c r="D5" s="52">
        <v>1</v>
      </c>
    </row>
    <row r="6" spans="1:12" x14ac:dyDescent="0.25">
      <c r="A6" s="51" t="s">
        <v>16</v>
      </c>
      <c r="B6" s="52">
        <v>1</v>
      </c>
      <c r="C6" s="52"/>
      <c r="D6" s="52">
        <v>1</v>
      </c>
    </row>
    <row r="7" spans="1:12" x14ac:dyDescent="0.25">
      <c r="A7" s="51" t="s">
        <v>18</v>
      </c>
      <c r="B7" s="52">
        <v>1</v>
      </c>
      <c r="C7" s="52"/>
      <c r="D7" s="52">
        <v>1</v>
      </c>
    </row>
    <row r="8" spans="1:12" ht="15.75" thickBot="1" x14ac:dyDescent="0.3">
      <c r="A8" s="51" t="s">
        <v>36</v>
      </c>
      <c r="B8" s="52">
        <v>1</v>
      </c>
      <c r="C8" s="52"/>
      <c r="D8" s="52">
        <v>1</v>
      </c>
    </row>
    <row r="9" spans="1:12" ht="15.75" thickBot="1" x14ac:dyDescent="0.3">
      <c r="A9" s="51" t="s">
        <v>20</v>
      </c>
      <c r="B9" s="52"/>
      <c r="C9" s="52">
        <v>1</v>
      </c>
      <c r="D9" s="52">
        <v>1</v>
      </c>
      <c r="I9" s="90" t="s">
        <v>144</v>
      </c>
      <c r="J9" s="92" t="s">
        <v>122</v>
      </c>
      <c r="K9" s="93"/>
      <c r="L9" s="90" t="s">
        <v>141</v>
      </c>
    </row>
    <row r="10" spans="1:12" ht="16.5" thickTop="1" thickBot="1" x14ac:dyDescent="0.3">
      <c r="A10" s="51" t="s">
        <v>65</v>
      </c>
      <c r="B10" s="52"/>
      <c r="C10" s="52">
        <v>3</v>
      </c>
      <c r="D10" s="52">
        <v>3</v>
      </c>
      <c r="I10" s="91"/>
      <c r="J10" s="53">
        <v>2017</v>
      </c>
      <c r="K10" s="53">
        <v>2018</v>
      </c>
      <c r="L10" s="91"/>
    </row>
    <row r="11" spans="1:12" ht="15.75" thickBot="1" x14ac:dyDescent="0.3">
      <c r="A11" s="51" t="s">
        <v>66</v>
      </c>
      <c r="B11" s="52"/>
      <c r="C11" s="52">
        <v>3</v>
      </c>
      <c r="D11" s="52">
        <v>3</v>
      </c>
      <c r="I11" s="54" t="s">
        <v>9</v>
      </c>
      <c r="J11" s="55">
        <v>1</v>
      </c>
      <c r="K11" s="55">
        <v>6</v>
      </c>
      <c r="L11" s="55">
        <v>7</v>
      </c>
    </row>
    <row r="12" spans="1:12" ht="15.75" thickBot="1" x14ac:dyDescent="0.3">
      <c r="A12" s="51" t="s">
        <v>67</v>
      </c>
      <c r="B12" s="52"/>
      <c r="C12" s="52">
        <v>1</v>
      </c>
      <c r="D12" s="52">
        <v>1</v>
      </c>
      <c r="I12" s="54" t="s">
        <v>12</v>
      </c>
      <c r="J12" s="55">
        <v>4</v>
      </c>
      <c r="K12" s="55">
        <v>6</v>
      </c>
      <c r="L12" s="55">
        <v>10</v>
      </c>
    </row>
    <row r="13" spans="1:12" ht="15.75" thickBot="1" x14ac:dyDescent="0.3">
      <c r="A13" s="51" t="s">
        <v>68</v>
      </c>
      <c r="B13" s="52"/>
      <c r="C13" s="52">
        <v>1</v>
      </c>
      <c r="D13" s="52">
        <v>1</v>
      </c>
      <c r="I13" s="54" t="s">
        <v>46</v>
      </c>
      <c r="J13" s="55">
        <v>3</v>
      </c>
      <c r="K13" s="55"/>
      <c r="L13" s="55">
        <v>3</v>
      </c>
    </row>
    <row r="14" spans="1:12" ht="15.75" thickBot="1" x14ac:dyDescent="0.3">
      <c r="A14" s="51" t="s">
        <v>77</v>
      </c>
      <c r="B14" s="52"/>
      <c r="C14" s="52">
        <v>1</v>
      </c>
      <c r="D14" s="52">
        <v>1</v>
      </c>
      <c r="I14" s="54" t="s">
        <v>15</v>
      </c>
      <c r="J14" s="55"/>
      <c r="K14" s="55">
        <v>6</v>
      </c>
      <c r="L14" s="55">
        <v>6</v>
      </c>
    </row>
    <row r="15" spans="1:12" ht="15.75" thickBot="1" x14ac:dyDescent="0.3">
      <c r="A15" s="51" t="s">
        <v>78</v>
      </c>
      <c r="B15" s="52"/>
      <c r="C15" s="52">
        <v>1</v>
      </c>
      <c r="D15" s="52">
        <v>1</v>
      </c>
      <c r="I15" s="54" t="s">
        <v>17</v>
      </c>
      <c r="J15" s="55">
        <v>1</v>
      </c>
      <c r="K15" s="55">
        <v>3</v>
      </c>
      <c r="L15" s="55">
        <v>4</v>
      </c>
    </row>
    <row r="16" spans="1:12" ht="15.75" thickBot="1" x14ac:dyDescent="0.3">
      <c r="A16" s="51" t="s">
        <v>69</v>
      </c>
      <c r="B16" s="52"/>
      <c r="C16" s="52">
        <v>2</v>
      </c>
      <c r="D16" s="52">
        <v>2</v>
      </c>
      <c r="I16" s="54" t="s">
        <v>97</v>
      </c>
      <c r="J16" s="55"/>
      <c r="K16" s="55">
        <v>1</v>
      </c>
      <c r="L16" s="55">
        <v>1</v>
      </c>
    </row>
    <row r="17" spans="1:12" ht="15.75" thickBot="1" x14ac:dyDescent="0.3">
      <c r="A17" s="51" t="s">
        <v>70</v>
      </c>
      <c r="B17" s="52"/>
      <c r="C17" s="52">
        <v>1</v>
      </c>
      <c r="D17" s="52">
        <v>1</v>
      </c>
      <c r="I17" s="54" t="s">
        <v>11</v>
      </c>
      <c r="J17" s="55">
        <v>1</v>
      </c>
      <c r="K17" s="55">
        <v>2</v>
      </c>
      <c r="L17" s="55">
        <v>3</v>
      </c>
    </row>
    <row r="18" spans="1:12" ht="15.75" thickBot="1" x14ac:dyDescent="0.3">
      <c r="A18" s="51" t="s">
        <v>71</v>
      </c>
      <c r="B18" s="52"/>
      <c r="C18" s="52">
        <v>3</v>
      </c>
      <c r="D18" s="52">
        <v>3</v>
      </c>
      <c r="I18" s="87" t="s">
        <v>145</v>
      </c>
      <c r="J18" s="88"/>
      <c r="K18" s="88"/>
      <c r="L18" s="89"/>
    </row>
    <row r="19" spans="1:12" ht="15.75" thickBot="1" x14ac:dyDescent="0.3">
      <c r="A19" s="51" t="s">
        <v>72</v>
      </c>
      <c r="B19" s="52"/>
      <c r="C19" s="52">
        <v>2</v>
      </c>
      <c r="D19" s="52">
        <v>2</v>
      </c>
      <c r="I19" s="54" t="s">
        <v>47</v>
      </c>
      <c r="J19" s="55">
        <v>1</v>
      </c>
      <c r="K19" s="55"/>
      <c r="L19" s="55">
        <v>1</v>
      </c>
    </row>
    <row r="20" spans="1:12" ht="15.75" thickBot="1" x14ac:dyDescent="0.3">
      <c r="A20" s="51" t="s">
        <v>73</v>
      </c>
      <c r="B20" s="52"/>
      <c r="C20" s="52">
        <v>1</v>
      </c>
      <c r="D20" s="52">
        <v>1</v>
      </c>
      <c r="I20" s="54" t="s">
        <v>60</v>
      </c>
      <c r="J20" s="55">
        <v>1</v>
      </c>
      <c r="K20" s="55"/>
      <c r="L20" s="55">
        <v>1</v>
      </c>
    </row>
    <row r="21" spans="1:12" ht="15.75" thickBot="1" x14ac:dyDescent="0.3">
      <c r="A21" s="51" t="s">
        <v>74</v>
      </c>
      <c r="B21" s="52"/>
      <c r="C21" s="52">
        <v>1</v>
      </c>
      <c r="D21" s="52">
        <v>1</v>
      </c>
      <c r="I21" s="54" t="s">
        <v>19</v>
      </c>
      <c r="J21" s="55">
        <v>1</v>
      </c>
      <c r="K21" s="55">
        <v>1</v>
      </c>
      <c r="L21" s="55">
        <v>2</v>
      </c>
    </row>
    <row r="22" spans="1:12" ht="15.75" thickBot="1" x14ac:dyDescent="0.3">
      <c r="A22" s="51" t="s">
        <v>75</v>
      </c>
      <c r="B22" s="52"/>
      <c r="C22" s="52">
        <v>1</v>
      </c>
      <c r="D22" s="52">
        <v>1</v>
      </c>
      <c r="I22" s="56" t="s">
        <v>141</v>
      </c>
      <c r="J22" s="53">
        <v>13</v>
      </c>
      <c r="K22" s="53">
        <v>25</v>
      </c>
      <c r="L22" s="53">
        <v>38</v>
      </c>
    </row>
    <row r="23" spans="1:12" x14ac:dyDescent="0.25">
      <c r="A23" s="51" t="s">
        <v>76</v>
      </c>
      <c r="B23" s="52"/>
      <c r="C23" s="52">
        <v>1</v>
      </c>
      <c r="D23" s="52">
        <v>1</v>
      </c>
    </row>
    <row r="24" spans="1:12" x14ac:dyDescent="0.25">
      <c r="A24" s="51" t="s">
        <v>79</v>
      </c>
      <c r="B24" s="52"/>
      <c r="C24" s="52">
        <v>2</v>
      </c>
      <c r="D24" s="52">
        <v>2</v>
      </c>
    </row>
    <row r="25" spans="1:12" x14ac:dyDescent="0.25">
      <c r="A25" s="51" t="s">
        <v>45</v>
      </c>
      <c r="B25" s="52">
        <v>1</v>
      </c>
      <c r="C25" s="52"/>
      <c r="D25" s="52">
        <v>1</v>
      </c>
    </row>
    <row r="26" spans="1:12" x14ac:dyDescent="0.25">
      <c r="A26" s="51" t="s">
        <v>37</v>
      </c>
      <c r="B26" s="52">
        <v>1</v>
      </c>
      <c r="C26" s="52"/>
      <c r="D26" s="52">
        <v>1</v>
      </c>
    </row>
    <row r="27" spans="1:12" x14ac:dyDescent="0.25">
      <c r="A27" s="51" t="s">
        <v>80</v>
      </c>
      <c r="B27" s="52"/>
      <c r="C27" s="52">
        <v>1</v>
      </c>
      <c r="D27" s="52">
        <v>1</v>
      </c>
    </row>
    <row r="28" spans="1:12" x14ac:dyDescent="0.25">
      <c r="A28" s="51" t="s">
        <v>38</v>
      </c>
      <c r="B28" s="52">
        <v>1</v>
      </c>
      <c r="C28" s="52"/>
      <c r="D28" s="52">
        <v>1</v>
      </c>
    </row>
    <row r="29" spans="1:12" x14ac:dyDescent="0.25">
      <c r="A29" s="51" t="s">
        <v>81</v>
      </c>
      <c r="B29" s="52"/>
      <c r="C29" s="52">
        <v>1</v>
      </c>
      <c r="D29" s="52">
        <v>1</v>
      </c>
    </row>
    <row r="30" spans="1:12" x14ac:dyDescent="0.25">
      <c r="A30" s="51" t="s">
        <v>82</v>
      </c>
      <c r="B30" s="52"/>
      <c r="C30" s="52">
        <v>1</v>
      </c>
      <c r="D30" s="52">
        <v>1</v>
      </c>
    </row>
    <row r="31" spans="1:12" x14ac:dyDescent="0.25">
      <c r="A31" s="51" t="s">
        <v>83</v>
      </c>
      <c r="B31" s="52"/>
      <c r="C31" s="52">
        <v>1</v>
      </c>
      <c r="D31" s="52">
        <v>1</v>
      </c>
    </row>
    <row r="32" spans="1:12" x14ac:dyDescent="0.25">
      <c r="A32" s="51" t="s">
        <v>84</v>
      </c>
      <c r="B32" s="52"/>
      <c r="C32" s="52">
        <v>1</v>
      </c>
      <c r="D32" s="52">
        <v>1</v>
      </c>
    </row>
    <row r="33" spans="1:4" x14ac:dyDescent="0.25">
      <c r="A33" s="51" t="s">
        <v>85</v>
      </c>
      <c r="B33" s="52"/>
      <c r="C33" s="52">
        <v>2</v>
      </c>
      <c r="D33" s="52">
        <v>2</v>
      </c>
    </row>
    <row r="34" spans="1:4" x14ac:dyDescent="0.25">
      <c r="A34" s="51" t="s">
        <v>86</v>
      </c>
      <c r="B34" s="52"/>
      <c r="C34" s="52">
        <v>1</v>
      </c>
      <c r="D34" s="52">
        <v>1</v>
      </c>
    </row>
    <row r="35" spans="1:4" x14ac:dyDescent="0.25">
      <c r="A35" s="51" t="s">
        <v>39</v>
      </c>
      <c r="B35" s="52">
        <v>2</v>
      </c>
      <c r="C35" s="52"/>
      <c r="D35" s="52">
        <v>2</v>
      </c>
    </row>
    <row r="36" spans="1:4" x14ac:dyDescent="0.25">
      <c r="A36" s="51" t="s">
        <v>40</v>
      </c>
      <c r="B36" s="52">
        <v>1</v>
      </c>
      <c r="C36" s="52"/>
      <c r="D36" s="52">
        <v>1</v>
      </c>
    </row>
    <row r="37" spans="1:4" x14ac:dyDescent="0.25">
      <c r="A37" s="51" t="s">
        <v>41</v>
      </c>
      <c r="B37" s="52">
        <v>1</v>
      </c>
      <c r="C37" s="52"/>
      <c r="D37" s="52">
        <v>1</v>
      </c>
    </row>
    <row r="38" spans="1:4" x14ac:dyDescent="0.25">
      <c r="A38" s="51" t="s">
        <v>42</v>
      </c>
      <c r="B38" s="52">
        <v>2</v>
      </c>
      <c r="C38" s="52"/>
      <c r="D38" s="52">
        <v>2</v>
      </c>
    </row>
    <row r="39" spans="1:4" x14ac:dyDescent="0.25">
      <c r="A39" s="51" t="s">
        <v>43</v>
      </c>
      <c r="B39" s="52">
        <v>2</v>
      </c>
      <c r="C39" s="52"/>
      <c r="D39" s="52">
        <v>2</v>
      </c>
    </row>
    <row r="40" spans="1:4" x14ac:dyDescent="0.25">
      <c r="A40" s="51" t="s">
        <v>44</v>
      </c>
      <c r="B40" s="52">
        <v>2</v>
      </c>
      <c r="C40" s="52"/>
      <c r="D40" s="52">
        <v>2</v>
      </c>
    </row>
    <row r="41" spans="1:4" x14ac:dyDescent="0.25">
      <c r="A41" s="51" t="s">
        <v>141</v>
      </c>
      <c r="B41" s="52">
        <v>17</v>
      </c>
      <c r="C41" s="52">
        <v>33</v>
      </c>
      <c r="D41" s="52">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46"/>
  <sheetViews>
    <sheetView tabSelected="1" zoomScale="70" zoomScaleNormal="70" workbookViewId="0">
      <pane xSplit="7" ySplit="6" topLeftCell="BQ7" activePane="bottomRight" state="frozen"/>
      <selection pane="topRight" activeCell="G1" sqref="G1"/>
      <selection pane="bottomLeft" activeCell="A6" sqref="A6"/>
      <selection pane="bottomRight" activeCell="BY10" sqref="BY10"/>
    </sheetView>
  </sheetViews>
  <sheetFormatPr baseColWidth="10" defaultColWidth="0" defaultRowHeight="15" x14ac:dyDescent="0.25"/>
  <cols>
    <col min="1" max="1" width="12.5703125" style="1" customWidth="1"/>
    <col min="2" max="2" width="15.7109375" style="1" customWidth="1"/>
    <col min="3" max="3" width="17.5703125" style="1" customWidth="1"/>
    <col min="4" max="4" width="40.85546875" style="1" customWidth="1"/>
    <col min="5" max="5" width="31.28515625" style="1" customWidth="1"/>
    <col min="6" max="6" width="11.42578125" style="2" customWidth="1"/>
    <col min="7" max="7" width="46.7109375" style="1" customWidth="1"/>
    <col min="8" max="8" width="29" style="1" customWidth="1"/>
    <col min="9" max="9" width="23.5703125" style="1" customWidth="1"/>
    <col min="10" max="10" width="11.42578125" style="1" customWidth="1"/>
    <col min="11" max="11" width="35.5703125" style="1" customWidth="1"/>
    <col min="12" max="12" width="14.85546875" style="1" customWidth="1"/>
    <col min="13" max="13" width="17.5703125" style="1" customWidth="1"/>
    <col min="14" max="14" width="29.5703125" style="1" customWidth="1"/>
    <col min="15" max="15" width="23.85546875" style="1" customWidth="1"/>
    <col min="16" max="16" width="12.5703125" style="1" customWidth="1"/>
    <col min="17" max="17" width="29.5703125" style="1" customWidth="1"/>
    <col min="18" max="18" width="23.85546875" style="1" customWidth="1"/>
    <col min="19" max="19" width="12.5703125" style="1" customWidth="1"/>
    <col min="20" max="20" width="29.5703125" style="1" customWidth="1"/>
    <col min="21" max="21" width="23.85546875" style="1" customWidth="1"/>
    <col min="22" max="22" width="12.5703125" style="1" customWidth="1"/>
    <col min="23" max="23" width="29.5703125" style="1" customWidth="1"/>
    <col min="24" max="24" width="23.85546875" style="1" customWidth="1"/>
    <col min="25" max="25" width="12.5703125" style="1" customWidth="1"/>
    <col min="26" max="26" width="29.5703125" style="1" customWidth="1"/>
    <col min="27" max="27" width="23.85546875" style="1" customWidth="1"/>
    <col min="28" max="28" width="12.5703125" style="1" customWidth="1"/>
    <col min="29" max="29" width="29.5703125" style="1" customWidth="1"/>
    <col min="30" max="30" width="23.85546875" style="1" customWidth="1"/>
    <col min="31" max="31" width="12.5703125" style="1" customWidth="1"/>
    <col min="32" max="32" width="29.5703125" style="1" customWidth="1"/>
    <col min="33" max="33" width="23.85546875" style="1" customWidth="1"/>
    <col min="34" max="34" width="12.5703125" style="1" customWidth="1"/>
    <col min="35" max="35" width="29.5703125" style="1" customWidth="1"/>
    <col min="36" max="36" width="23.85546875" style="1" customWidth="1"/>
    <col min="37" max="37" width="12.5703125" style="1" customWidth="1"/>
    <col min="38" max="38" width="29.5703125" style="1" customWidth="1"/>
    <col min="39" max="39" width="23.85546875" style="1" customWidth="1"/>
    <col min="40" max="40" width="12.5703125" style="1" customWidth="1"/>
    <col min="41" max="41" width="29.5703125" style="1" customWidth="1"/>
    <col min="42" max="42" width="23.85546875" style="1" customWidth="1"/>
    <col min="43" max="43" width="12.5703125" style="1" customWidth="1"/>
    <col min="44" max="44" width="29.5703125" style="1" customWidth="1"/>
    <col min="45" max="45" width="23.85546875" style="1" customWidth="1"/>
    <col min="46" max="46" width="12.5703125" style="1" customWidth="1"/>
    <col min="47" max="47" width="29.5703125" style="1" customWidth="1"/>
    <col min="48" max="48" width="23.85546875" style="1" customWidth="1"/>
    <col min="49" max="49" width="12.5703125" style="1" customWidth="1"/>
    <col min="50" max="50" width="29.5703125" style="1" customWidth="1"/>
    <col min="51" max="51" width="23.85546875" style="1" customWidth="1"/>
    <col min="52" max="52" width="12.5703125" style="1" customWidth="1"/>
    <col min="53" max="53" width="29.5703125" style="1" customWidth="1"/>
    <col min="54" max="54" width="23.85546875" style="1" customWidth="1"/>
    <col min="55" max="55" width="12.5703125" style="1" customWidth="1"/>
    <col min="56" max="56" width="29.5703125" style="1" customWidth="1"/>
    <col min="57" max="57" width="23.85546875" style="1" customWidth="1"/>
    <col min="58" max="58" width="12.5703125" style="1" customWidth="1"/>
    <col min="59" max="59" width="29.5703125" style="1" customWidth="1"/>
    <col min="60" max="60" width="23.85546875" style="1" customWidth="1"/>
    <col min="61" max="61" width="12.5703125" style="1" customWidth="1"/>
    <col min="62" max="62" width="29.5703125" style="1" customWidth="1"/>
    <col min="63" max="63" width="23.85546875" style="1" customWidth="1"/>
    <col min="64" max="64" width="12.5703125" style="1" customWidth="1"/>
    <col min="65" max="65" width="29.5703125" style="1" customWidth="1"/>
    <col min="66" max="66" width="23.85546875" style="1" customWidth="1"/>
    <col min="67" max="67" width="12.5703125" style="1" customWidth="1"/>
    <col min="68" max="68" width="29.5703125" style="1" customWidth="1"/>
    <col min="69" max="69" width="23.85546875" style="1" customWidth="1"/>
    <col min="70" max="70" width="12.5703125" style="1" customWidth="1"/>
    <col min="71" max="71" width="14.28515625" style="1" customWidth="1"/>
    <col min="72" max="72" width="11.42578125" style="1" customWidth="1"/>
    <col min="73" max="73" width="15.42578125" style="1" customWidth="1"/>
    <col min="74" max="74" width="18.28515625" style="1" customWidth="1"/>
    <col min="75" max="75" width="11.42578125" style="1" customWidth="1"/>
    <col min="76" max="76" width="19.5703125" style="1" customWidth="1"/>
    <col min="77" max="77" width="48" style="1" customWidth="1"/>
    <col min="78" max="78" width="11.42578125" style="14" customWidth="1"/>
    <col min="79" max="99" width="0" style="1" hidden="1" customWidth="1"/>
    <col min="100" max="16384" width="11.42578125" style="1" hidden="1"/>
  </cols>
  <sheetData>
    <row r="1" spans="1:77" s="14" customFormat="1" x14ac:dyDescent="0.25">
      <c r="F1" s="16"/>
    </row>
    <row r="2" spans="1:77" s="14" customFormat="1" ht="22.5" x14ac:dyDescent="0.25">
      <c r="B2" s="95" t="s">
        <v>59</v>
      </c>
      <c r="C2" s="95"/>
      <c r="D2" s="95"/>
      <c r="E2" s="95"/>
      <c r="F2" s="95"/>
      <c r="G2" s="95"/>
      <c r="H2" s="21"/>
      <c r="I2" s="21"/>
      <c r="J2" s="21"/>
      <c r="K2" s="21"/>
      <c r="L2" s="21"/>
      <c r="M2" s="21"/>
    </row>
    <row r="3" spans="1:77" s="14" customFormat="1" ht="22.5" x14ac:dyDescent="0.25">
      <c r="B3" s="95" t="s">
        <v>353</v>
      </c>
      <c r="C3" s="95"/>
      <c r="D3" s="95"/>
      <c r="E3" s="95"/>
      <c r="F3" s="95"/>
      <c r="G3" s="95"/>
      <c r="H3" s="21"/>
      <c r="I3" s="21"/>
      <c r="J3" s="21"/>
      <c r="K3" s="21"/>
      <c r="L3" s="21"/>
      <c r="M3" s="21"/>
    </row>
    <row r="4" spans="1:77" s="14" customFormat="1" x14ac:dyDescent="0.25">
      <c r="F4" s="16"/>
    </row>
    <row r="5" spans="1:77" ht="22.5" customHeight="1" x14ac:dyDescent="0.25">
      <c r="B5" s="14"/>
      <c r="C5" s="14"/>
      <c r="D5" s="14"/>
      <c r="E5" s="14"/>
      <c r="F5" s="16"/>
      <c r="G5" s="14"/>
      <c r="H5" s="14"/>
      <c r="I5" s="14"/>
      <c r="J5" s="14"/>
      <c r="K5" s="14"/>
      <c r="L5" s="14"/>
      <c r="M5" s="14"/>
      <c r="N5" s="98" t="s">
        <v>114</v>
      </c>
      <c r="O5" s="98"/>
      <c r="P5" s="98"/>
      <c r="Q5" s="99" t="s">
        <v>106</v>
      </c>
      <c r="R5" s="99"/>
      <c r="S5" s="99"/>
      <c r="T5" s="100" t="s">
        <v>107</v>
      </c>
      <c r="U5" s="100"/>
      <c r="V5" s="100"/>
      <c r="W5" s="101" t="s">
        <v>108</v>
      </c>
      <c r="X5" s="101"/>
      <c r="Y5" s="101"/>
      <c r="Z5" s="102" t="s">
        <v>109</v>
      </c>
      <c r="AA5" s="102"/>
      <c r="AB5" s="102"/>
      <c r="AC5" s="103" t="s">
        <v>110</v>
      </c>
      <c r="AD5" s="103"/>
      <c r="AE5" s="103"/>
      <c r="AF5" s="104" t="s">
        <v>111</v>
      </c>
      <c r="AG5" s="104"/>
      <c r="AH5" s="104"/>
      <c r="AI5" s="105" t="s">
        <v>112</v>
      </c>
      <c r="AJ5" s="105"/>
      <c r="AK5" s="105"/>
      <c r="AL5" s="106" t="s">
        <v>113</v>
      </c>
      <c r="AM5" s="106"/>
      <c r="AN5" s="106"/>
      <c r="AO5" s="107" t="s">
        <v>331</v>
      </c>
      <c r="AP5" s="107"/>
      <c r="AQ5" s="107"/>
      <c r="AR5" s="109" t="s">
        <v>332</v>
      </c>
      <c r="AS5" s="109"/>
      <c r="AT5" s="109"/>
      <c r="AU5" s="99" t="s">
        <v>333</v>
      </c>
      <c r="AV5" s="99"/>
      <c r="AW5" s="99"/>
      <c r="AX5" s="110" t="s">
        <v>334</v>
      </c>
      <c r="AY5" s="110"/>
      <c r="AZ5" s="110"/>
      <c r="BA5" s="111" t="s">
        <v>335</v>
      </c>
      <c r="BB5" s="111"/>
      <c r="BC5" s="111"/>
      <c r="BD5" s="101" t="s">
        <v>336</v>
      </c>
      <c r="BE5" s="101"/>
      <c r="BF5" s="101"/>
      <c r="BG5" s="98" t="s">
        <v>337</v>
      </c>
      <c r="BH5" s="98"/>
      <c r="BI5" s="98"/>
      <c r="BJ5" s="106" t="s">
        <v>338</v>
      </c>
      <c r="BK5" s="106"/>
      <c r="BL5" s="106"/>
      <c r="BM5" s="108" t="s">
        <v>339</v>
      </c>
      <c r="BN5" s="108"/>
      <c r="BO5" s="108"/>
      <c r="BP5" s="100" t="s">
        <v>340</v>
      </c>
      <c r="BQ5" s="100"/>
      <c r="BR5" s="100"/>
      <c r="BS5" s="96" t="s">
        <v>24</v>
      </c>
      <c r="BT5" s="96"/>
      <c r="BU5" s="96"/>
      <c r="BV5" s="96"/>
      <c r="BW5" s="96"/>
      <c r="BX5" s="97"/>
      <c r="BY5" s="94" t="s">
        <v>63</v>
      </c>
    </row>
    <row r="6" spans="1:77" ht="39" customHeight="1" x14ac:dyDescent="0.25">
      <c r="A6" s="22" t="s">
        <v>122</v>
      </c>
      <c r="B6" s="22" t="s">
        <v>61</v>
      </c>
      <c r="C6" s="22" t="s">
        <v>21</v>
      </c>
      <c r="D6" s="22" t="s">
        <v>62</v>
      </c>
      <c r="E6" s="22" t="s">
        <v>0</v>
      </c>
      <c r="F6" s="22" t="s">
        <v>1</v>
      </c>
      <c r="G6" s="22" t="s">
        <v>2</v>
      </c>
      <c r="H6" s="22" t="s">
        <v>3</v>
      </c>
      <c r="I6" s="22" t="s">
        <v>4</v>
      </c>
      <c r="J6" s="22" t="s">
        <v>5</v>
      </c>
      <c r="K6" s="22" t="s">
        <v>6</v>
      </c>
      <c r="L6" s="22" t="s">
        <v>7</v>
      </c>
      <c r="M6" s="22" t="s">
        <v>8</v>
      </c>
      <c r="N6" s="45" t="s">
        <v>22</v>
      </c>
      <c r="O6" s="45" t="s">
        <v>23</v>
      </c>
      <c r="P6" s="45" t="s">
        <v>33</v>
      </c>
      <c r="Q6" s="24" t="s">
        <v>22</v>
      </c>
      <c r="R6" s="24" t="s">
        <v>23</v>
      </c>
      <c r="S6" s="24" t="s">
        <v>33</v>
      </c>
      <c r="T6" s="25" t="s">
        <v>22</v>
      </c>
      <c r="U6" s="25" t="s">
        <v>23</v>
      </c>
      <c r="V6" s="25" t="s">
        <v>33</v>
      </c>
      <c r="W6" s="26" t="s">
        <v>22</v>
      </c>
      <c r="X6" s="26" t="s">
        <v>23</v>
      </c>
      <c r="Y6" s="26" t="s">
        <v>33</v>
      </c>
      <c r="Z6" s="27" t="s">
        <v>22</v>
      </c>
      <c r="AA6" s="27" t="s">
        <v>23</v>
      </c>
      <c r="AB6" s="27" t="s">
        <v>33</v>
      </c>
      <c r="AC6" s="28" t="s">
        <v>22</v>
      </c>
      <c r="AD6" s="28" t="s">
        <v>23</v>
      </c>
      <c r="AE6" s="28" t="s">
        <v>33</v>
      </c>
      <c r="AF6" s="29" t="s">
        <v>22</v>
      </c>
      <c r="AG6" s="29" t="s">
        <v>23</v>
      </c>
      <c r="AH6" s="29" t="s">
        <v>33</v>
      </c>
      <c r="AI6" s="40" t="s">
        <v>22</v>
      </c>
      <c r="AJ6" s="40" t="s">
        <v>23</v>
      </c>
      <c r="AK6" s="40" t="s">
        <v>33</v>
      </c>
      <c r="AL6" s="41" t="s">
        <v>22</v>
      </c>
      <c r="AM6" s="41" t="s">
        <v>23</v>
      </c>
      <c r="AN6" s="41" t="s">
        <v>33</v>
      </c>
      <c r="AO6" s="71" t="s">
        <v>22</v>
      </c>
      <c r="AP6" s="71" t="s">
        <v>23</v>
      </c>
      <c r="AQ6" s="71" t="s">
        <v>33</v>
      </c>
      <c r="AR6" s="72" t="s">
        <v>22</v>
      </c>
      <c r="AS6" s="72" t="s">
        <v>23</v>
      </c>
      <c r="AT6" s="72" t="s">
        <v>33</v>
      </c>
      <c r="AU6" s="24" t="s">
        <v>22</v>
      </c>
      <c r="AV6" s="24" t="s">
        <v>23</v>
      </c>
      <c r="AW6" s="24" t="s">
        <v>33</v>
      </c>
      <c r="AX6" s="73" t="s">
        <v>22</v>
      </c>
      <c r="AY6" s="73" t="s">
        <v>23</v>
      </c>
      <c r="AZ6" s="73" t="s">
        <v>33</v>
      </c>
      <c r="BA6" s="23" t="s">
        <v>22</v>
      </c>
      <c r="BB6" s="23" t="s">
        <v>23</v>
      </c>
      <c r="BC6" s="23" t="s">
        <v>33</v>
      </c>
      <c r="BD6" s="26" t="s">
        <v>22</v>
      </c>
      <c r="BE6" s="26" t="s">
        <v>23</v>
      </c>
      <c r="BF6" s="26" t="s">
        <v>33</v>
      </c>
      <c r="BG6" s="45" t="s">
        <v>22</v>
      </c>
      <c r="BH6" s="45" t="s">
        <v>23</v>
      </c>
      <c r="BI6" s="45" t="s">
        <v>33</v>
      </c>
      <c r="BJ6" s="41" t="s">
        <v>22</v>
      </c>
      <c r="BK6" s="41" t="s">
        <v>23</v>
      </c>
      <c r="BL6" s="41" t="s">
        <v>33</v>
      </c>
      <c r="BM6" s="74" t="s">
        <v>22</v>
      </c>
      <c r="BN6" s="74" t="s">
        <v>23</v>
      </c>
      <c r="BO6" s="74" t="s">
        <v>33</v>
      </c>
      <c r="BP6" s="25" t="s">
        <v>22</v>
      </c>
      <c r="BQ6" s="25" t="s">
        <v>23</v>
      </c>
      <c r="BR6" s="25" t="s">
        <v>33</v>
      </c>
      <c r="BS6" s="22" t="s">
        <v>25</v>
      </c>
      <c r="BT6" s="22" t="s">
        <v>26</v>
      </c>
      <c r="BU6" s="22" t="s">
        <v>32</v>
      </c>
      <c r="BV6" s="22" t="s">
        <v>31</v>
      </c>
      <c r="BW6" s="22" t="s">
        <v>27</v>
      </c>
      <c r="BX6" s="32" t="s">
        <v>28</v>
      </c>
      <c r="BY6" s="94"/>
    </row>
    <row r="7" spans="1:77" ht="165" x14ac:dyDescent="0.25">
      <c r="A7" s="46">
        <v>2018</v>
      </c>
      <c r="B7" s="46">
        <v>40</v>
      </c>
      <c r="C7" s="30" t="s">
        <v>65</v>
      </c>
      <c r="D7" s="30" t="s">
        <v>104</v>
      </c>
      <c r="E7" s="30" t="s">
        <v>87</v>
      </c>
      <c r="F7" s="31">
        <v>1</v>
      </c>
      <c r="G7" s="30" t="s">
        <v>89</v>
      </c>
      <c r="H7" s="30" t="s">
        <v>90</v>
      </c>
      <c r="I7" s="30" t="s">
        <v>91</v>
      </c>
      <c r="J7" s="31">
        <v>2</v>
      </c>
      <c r="K7" s="30" t="s">
        <v>9</v>
      </c>
      <c r="L7" s="35">
        <v>43282</v>
      </c>
      <c r="M7" s="57">
        <v>43610</v>
      </c>
      <c r="N7" s="30" t="s">
        <v>116</v>
      </c>
      <c r="O7" s="30" t="s">
        <v>117</v>
      </c>
      <c r="P7" s="31">
        <v>0</v>
      </c>
      <c r="Q7" s="30" t="s">
        <v>132</v>
      </c>
      <c r="R7" s="30" t="s">
        <v>133</v>
      </c>
      <c r="S7" s="31"/>
      <c r="T7" s="30" t="s">
        <v>134</v>
      </c>
      <c r="U7" s="30" t="s">
        <v>135</v>
      </c>
      <c r="V7" s="31"/>
      <c r="W7" s="30" t="s">
        <v>136</v>
      </c>
      <c r="X7" s="30" t="s">
        <v>137</v>
      </c>
      <c r="Y7" s="31">
        <v>1.2</v>
      </c>
      <c r="Z7" s="31" t="s">
        <v>147</v>
      </c>
      <c r="AA7" s="31" t="s">
        <v>146</v>
      </c>
      <c r="AB7" s="31">
        <v>0.1</v>
      </c>
      <c r="AC7" s="31" t="s">
        <v>149</v>
      </c>
      <c r="AD7" s="31" t="s">
        <v>150</v>
      </c>
      <c r="AE7" s="31">
        <v>0</v>
      </c>
      <c r="AF7" s="36"/>
      <c r="AG7" s="31"/>
      <c r="AH7" s="31"/>
      <c r="AI7" s="36"/>
      <c r="AJ7" s="31"/>
      <c r="AK7" s="31"/>
      <c r="AL7" s="36"/>
      <c r="AM7" s="31"/>
      <c r="AN7" s="31"/>
      <c r="AO7" s="36"/>
      <c r="AP7" s="31"/>
      <c r="AQ7" s="31"/>
      <c r="AR7" s="36"/>
      <c r="AS7" s="31"/>
      <c r="AT7" s="31"/>
      <c r="AU7" s="36" t="s">
        <v>348</v>
      </c>
      <c r="AV7" s="31" t="s">
        <v>347</v>
      </c>
      <c r="AW7" s="31">
        <v>0.7</v>
      </c>
      <c r="AX7" s="44"/>
      <c r="AY7" s="43"/>
      <c r="AZ7" s="43"/>
      <c r="BA7" s="44"/>
      <c r="BB7" s="43"/>
      <c r="BC7" s="43"/>
      <c r="BD7" s="44"/>
      <c r="BE7" s="43"/>
      <c r="BF7" s="43"/>
      <c r="BG7" s="44"/>
      <c r="BH7" s="43"/>
      <c r="BI7" s="43"/>
      <c r="BJ7" s="44"/>
      <c r="BK7" s="43"/>
      <c r="BL7" s="43"/>
      <c r="BM7" s="44"/>
      <c r="BN7" s="43"/>
      <c r="BO7" s="43"/>
      <c r="BP7" s="44"/>
      <c r="BQ7" s="43"/>
      <c r="BR7" s="43"/>
      <c r="BS7" s="30" t="s">
        <v>30</v>
      </c>
      <c r="BT7" s="37">
        <f t="shared" ref="BT7:BT13" si="0">+J7</f>
        <v>2</v>
      </c>
      <c r="BU7" s="31">
        <f>SUM(P7,S7,V7,Y7,AB7,AE7,AH7,AK7,AN7,AQ7,AT7,AW7)</f>
        <v>2</v>
      </c>
      <c r="BV7" s="37">
        <f t="shared" ref="BV7:BV9" si="1">+BT7</f>
        <v>2</v>
      </c>
      <c r="BW7" s="38">
        <f t="shared" ref="BW7:BW9" si="2">+BU7/BV7</f>
        <v>1</v>
      </c>
      <c r="BX7" s="33" t="str">
        <f t="shared" ref="BX7:BX9" si="3">IF(BW7=100%,"SI","NO")</f>
        <v>SI</v>
      </c>
      <c r="BY7" s="34" t="s">
        <v>115</v>
      </c>
    </row>
    <row r="8" spans="1:77" ht="175.5" customHeight="1" x14ac:dyDescent="0.25">
      <c r="A8" s="46">
        <v>2018</v>
      </c>
      <c r="B8" s="46">
        <v>40</v>
      </c>
      <c r="C8" s="30" t="s">
        <v>65</v>
      </c>
      <c r="D8" s="30" t="s">
        <v>104</v>
      </c>
      <c r="E8" s="30" t="s">
        <v>87</v>
      </c>
      <c r="F8" s="31">
        <v>2</v>
      </c>
      <c r="G8" s="30" t="s">
        <v>92</v>
      </c>
      <c r="H8" s="30" t="s">
        <v>93</v>
      </c>
      <c r="I8" s="30" t="s">
        <v>94</v>
      </c>
      <c r="J8" s="31">
        <v>2</v>
      </c>
      <c r="K8" s="30" t="s">
        <v>9</v>
      </c>
      <c r="L8" s="35">
        <v>43282</v>
      </c>
      <c r="M8" s="57">
        <v>43610</v>
      </c>
      <c r="N8" s="30" t="s">
        <v>119</v>
      </c>
      <c r="O8" s="30" t="s">
        <v>118</v>
      </c>
      <c r="P8" s="31">
        <v>0</v>
      </c>
      <c r="Q8" s="30"/>
      <c r="R8" s="30"/>
      <c r="S8" s="31"/>
      <c r="T8" s="30"/>
      <c r="U8" s="30"/>
      <c r="V8" s="31"/>
      <c r="W8" s="30" t="s">
        <v>138</v>
      </c>
      <c r="X8" s="36" t="s">
        <v>139</v>
      </c>
      <c r="Y8" s="31">
        <v>0.61</v>
      </c>
      <c r="Z8" s="31" t="s">
        <v>148</v>
      </c>
      <c r="AA8" s="31"/>
      <c r="AB8" s="31">
        <f>1.2-Y8</f>
        <v>0.59</v>
      </c>
      <c r="AC8" s="31" t="s">
        <v>151</v>
      </c>
      <c r="AD8" s="31"/>
      <c r="AE8" s="31"/>
      <c r="AF8" s="36" t="s">
        <v>272</v>
      </c>
      <c r="AG8" s="31"/>
      <c r="AH8" s="31">
        <v>0.7</v>
      </c>
      <c r="AI8" s="36"/>
      <c r="AJ8" s="31"/>
      <c r="AK8" s="31"/>
      <c r="AL8" s="36"/>
      <c r="AM8" s="31"/>
      <c r="AN8" s="31"/>
      <c r="AO8" s="36"/>
      <c r="AP8" s="31"/>
      <c r="AQ8" s="31"/>
      <c r="AR8" s="36"/>
      <c r="AS8" s="31"/>
      <c r="AT8" s="31"/>
      <c r="AU8" s="36" t="s">
        <v>350</v>
      </c>
      <c r="AV8" s="31" t="s">
        <v>349</v>
      </c>
      <c r="AW8" s="31">
        <v>0.1</v>
      </c>
      <c r="AX8" s="44"/>
      <c r="AY8" s="43"/>
      <c r="AZ8" s="43"/>
      <c r="BA8" s="44"/>
      <c r="BB8" s="43"/>
      <c r="BC8" s="43"/>
      <c r="BD8" s="44"/>
      <c r="BE8" s="43"/>
      <c r="BF8" s="43"/>
      <c r="BG8" s="44"/>
      <c r="BH8" s="43"/>
      <c r="BI8" s="43"/>
      <c r="BJ8" s="44"/>
      <c r="BK8" s="43"/>
      <c r="BL8" s="43"/>
      <c r="BM8" s="44"/>
      <c r="BN8" s="43"/>
      <c r="BO8" s="43"/>
      <c r="BP8" s="44"/>
      <c r="BQ8" s="43"/>
      <c r="BR8" s="43"/>
      <c r="BS8" s="30" t="s">
        <v>30</v>
      </c>
      <c r="BT8" s="37">
        <f t="shared" si="0"/>
        <v>2</v>
      </c>
      <c r="BU8" s="31">
        <f>SUM(P8,S8,V8,Y8,AB8,AE8,AH8,AK8,AN8,AQ8,AT8,AW8)</f>
        <v>2</v>
      </c>
      <c r="BV8" s="37">
        <f t="shared" si="1"/>
        <v>2</v>
      </c>
      <c r="BW8" s="38">
        <f t="shared" si="2"/>
        <v>1</v>
      </c>
      <c r="BX8" s="33" t="str">
        <f t="shared" si="3"/>
        <v>SI</v>
      </c>
      <c r="BY8" s="34" t="s">
        <v>115</v>
      </c>
    </row>
    <row r="9" spans="1:77" ht="150" x14ac:dyDescent="0.25">
      <c r="A9" s="46">
        <v>2018</v>
      </c>
      <c r="B9" s="46">
        <v>40</v>
      </c>
      <c r="C9" s="30" t="s">
        <v>81</v>
      </c>
      <c r="D9" s="30" t="s">
        <v>105</v>
      </c>
      <c r="E9" s="30" t="s">
        <v>88</v>
      </c>
      <c r="F9" s="31">
        <v>1</v>
      </c>
      <c r="G9" s="30" t="s">
        <v>101</v>
      </c>
      <c r="H9" s="30" t="s">
        <v>102</v>
      </c>
      <c r="I9" s="30" t="s">
        <v>103</v>
      </c>
      <c r="J9" s="31">
        <v>1</v>
      </c>
      <c r="K9" s="30" t="s">
        <v>15</v>
      </c>
      <c r="L9" s="35">
        <v>43284</v>
      </c>
      <c r="M9" s="35">
        <v>43511</v>
      </c>
      <c r="N9" s="30" t="s">
        <v>120</v>
      </c>
      <c r="O9" s="30" t="s">
        <v>121</v>
      </c>
      <c r="P9" s="31">
        <v>0</v>
      </c>
      <c r="Q9" s="30" t="s">
        <v>120</v>
      </c>
      <c r="R9" s="30" t="s">
        <v>121</v>
      </c>
      <c r="S9" s="31">
        <v>0</v>
      </c>
      <c r="T9" s="30" t="s">
        <v>120</v>
      </c>
      <c r="U9" s="30" t="s">
        <v>121</v>
      </c>
      <c r="V9" s="31">
        <v>0</v>
      </c>
      <c r="W9" s="30" t="s">
        <v>120</v>
      </c>
      <c r="X9" s="30" t="s">
        <v>121</v>
      </c>
      <c r="Y9" s="31">
        <v>0</v>
      </c>
      <c r="Z9" s="30" t="s">
        <v>120</v>
      </c>
      <c r="AA9" s="30" t="s">
        <v>121</v>
      </c>
      <c r="AB9" s="31">
        <v>0</v>
      </c>
      <c r="AC9" s="30" t="s">
        <v>120</v>
      </c>
      <c r="AD9" s="30" t="s">
        <v>121</v>
      </c>
      <c r="AE9" s="31">
        <v>0</v>
      </c>
      <c r="AF9" s="30" t="s">
        <v>120</v>
      </c>
      <c r="AG9" s="30" t="s">
        <v>121</v>
      </c>
      <c r="AH9" s="31">
        <v>0</v>
      </c>
      <c r="AI9" s="36" t="s">
        <v>342</v>
      </c>
      <c r="AJ9" s="31" t="s">
        <v>341</v>
      </c>
      <c r="AK9" s="31">
        <v>1</v>
      </c>
      <c r="AL9" s="44"/>
      <c r="AM9" s="43"/>
      <c r="AN9" s="43"/>
      <c r="AO9" s="44"/>
      <c r="AP9" s="43"/>
      <c r="AQ9" s="43"/>
      <c r="AR9" s="44"/>
      <c r="AS9" s="43"/>
      <c r="AT9" s="43"/>
      <c r="AU9" s="44"/>
      <c r="AV9" s="43"/>
      <c r="AW9" s="43"/>
      <c r="AX9" s="44"/>
      <c r="AY9" s="43"/>
      <c r="AZ9" s="43"/>
      <c r="BA9" s="44"/>
      <c r="BB9" s="43"/>
      <c r="BC9" s="43"/>
      <c r="BD9" s="44"/>
      <c r="BE9" s="43"/>
      <c r="BF9" s="43"/>
      <c r="BG9" s="44"/>
      <c r="BH9" s="43"/>
      <c r="BI9" s="43"/>
      <c r="BJ9" s="44"/>
      <c r="BK9" s="43"/>
      <c r="BL9" s="43"/>
      <c r="BM9" s="44"/>
      <c r="BN9" s="43"/>
      <c r="BO9" s="43"/>
      <c r="BP9" s="44"/>
      <c r="BQ9" s="43"/>
      <c r="BR9" s="43"/>
      <c r="BS9" s="30" t="s">
        <v>30</v>
      </c>
      <c r="BT9" s="37">
        <f t="shared" si="0"/>
        <v>1</v>
      </c>
      <c r="BU9" s="31">
        <f t="shared" ref="BU9" si="4">SUM(P9,S9,V9,Y9,AB9,AE9,AH9,AK9,AN9)</f>
        <v>1</v>
      </c>
      <c r="BV9" s="37">
        <f t="shared" si="1"/>
        <v>1</v>
      </c>
      <c r="BW9" s="38">
        <f t="shared" si="2"/>
        <v>1</v>
      </c>
      <c r="BX9" s="33" t="str">
        <f t="shared" si="3"/>
        <v>SI</v>
      </c>
      <c r="BY9" s="39" t="s">
        <v>115</v>
      </c>
    </row>
    <row r="10" spans="1:77" ht="150" x14ac:dyDescent="0.25">
      <c r="A10" s="46">
        <v>2018</v>
      </c>
      <c r="B10" s="46">
        <v>47</v>
      </c>
      <c r="C10" s="30" t="s">
        <v>20</v>
      </c>
      <c r="D10" s="30" t="s">
        <v>302</v>
      </c>
      <c r="E10" s="30" t="s">
        <v>279</v>
      </c>
      <c r="F10" s="31">
        <v>1</v>
      </c>
      <c r="G10" s="30" t="s">
        <v>280</v>
      </c>
      <c r="H10" s="30" t="s">
        <v>281</v>
      </c>
      <c r="I10" s="30" t="s">
        <v>281</v>
      </c>
      <c r="J10" s="31">
        <v>1</v>
      </c>
      <c r="K10" s="30" t="s">
        <v>12</v>
      </c>
      <c r="L10" s="35">
        <v>43479</v>
      </c>
      <c r="M10" s="35">
        <v>43824</v>
      </c>
      <c r="N10" s="42"/>
      <c r="O10" s="42"/>
      <c r="P10" s="43"/>
      <c r="Q10" s="42"/>
      <c r="R10" s="42"/>
      <c r="S10" s="43"/>
      <c r="T10" s="42"/>
      <c r="U10" s="42"/>
      <c r="V10" s="43"/>
      <c r="W10" s="42"/>
      <c r="X10" s="43"/>
      <c r="Y10" s="43"/>
      <c r="Z10" s="43"/>
      <c r="AA10" s="43"/>
      <c r="AB10" s="43"/>
      <c r="AC10" s="43"/>
      <c r="AD10" s="43"/>
      <c r="AE10" s="43"/>
      <c r="AF10" s="44"/>
      <c r="AG10" s="43"/>
      <c r="AH10" s="43"/>
      <c r="AI10" s="36" t="s">
        <v>453</v>
      </c>
      <c r="AJ10" s="31" t="s">
        <v>454</v>
      </c>
      <c r="AK10" s="77">
        <v>1</v>
      </c>
      <c r="AL10" s="36" t="s">
        <v>453</v>
      </c>
      <c r="AM10" s="31" t="s">
        <v>454</v>
      </c>
      <c r="AN10" s="77">
        <v>1</v>
      </c>
      <c r="AO10" s="36" t="s">
        <v>453</v>
      </c>
      <c r="AP10" s="31" t="s">
        <v>454</v>
      </c>
      <c r="AQ10" s="77">
        <v>1</v>
      </c>
      <c r="AR10" s="36" t="s">
        <v>453</v>
      </c>
      <c r="AS10" s="31" t="s">
        <v>454</v>
      </c>
      <c r="AT10" s="77">
        <v>1</v>
      </c>
      <c r="AU10" s="36" t="s">
        <v>453</v>
      </c>
      <c r="AV10" s="31" t="s">
        <v>454</v>
      </c>
      <c r="AW10" s="77">
        <v>1</v>
      </c>
      <c r="AX10" s="36" t="s">
        <v>453</v>
      </c>
      <c r="AY10" s="31" t="s">
        <v>454</v>
      </c>
      <c r="AZ10" s="77">
        <v>1</v>
      </c>
      <c r="BA10" s="36" t="s">
        <v>453</v>
      </c>
      <c r="BB10" s="31" t="s">
        <v>454</v>
      </c>
      <c r="BC10" s="77">
        <v>1</v>
      </c>
      <c r="BD10" s="36" t="s">
        <v>453</v>
      </c>
      <c r="BE10" s="31" t="s">
        <v>454</v>
      </c>
      <c r="BF10" s="77">
        <v>1</v>
      </c>
      <c r="BG10" s="36" t="s">
        <v>453</v>
      </c>
      <c r="BH10" s="31" t="s">
        <v>454</v>
      </c>
      <c r="BI10" s="77">
        <v>1</v>
      </c>
      <c r="BJ10" s="36"/>
      <c r="BK10" s="31"/>
      <c r="BL10" s="31"/>
      <c r="BM10" s="36"/>
      <c r="BN10" s="31"/>
      <c r="BO10" s="31"/>
      <c r="BP10" s="36"/>
      <c r="BQ10" s="31"/>
      <c r="BR10" s="31"/>
      <c r="BS10" s="30" t="s">
        <v>56</v>
      </c>
      <c r="BT10" s="37">
        <f t="shared" si="0"/>
        <v>1</v>
      </c>
      <c r="BU10" s="31">
        <f>+AZ10+BC10+BF10+BI10+BL10+BO10+BR10</f>
        <v>4</v>
      </c>
      <c r="BV10" s="37">
        <f>+BT10</f>
        <v>1</v>
      </c>
      <c r="BW10" s="38">
        <f>+BU10/BV10</f>
        <v>4</v>
      </c>
      <c r="BX10" s="33"/>
      <c r="BY10" s="39" t="s">
        <v>501</v>
      </c>
    </row>
    <row r="11" spans="1:77" ht="150" x14ac:dyDescent="0.25">
      <c r="A11" s="46">
        <v>2018</v>
      </c>
      <c r="B11" s="46">
        <v>47</v>
      </c>
      <c r="C11" s="30" t="s">
        <v>65</v>
      </c>
      <c r="D11" s="30" t="s">
        <v>303</v>
      </c>
      <c r="E11" s="30" t="s">
        <v>282</v>
      </c>
      <c r="F11" s="31">
        <v>1</v>
      </c>
      <c r="G11" s="30" t="s">
        <v>283</v>
      </c>
      <c r="H11" s="30" t="s">
        <v>284</v>
      </c>
      <c r="I11" s="30" t="s">
        <v>285</v>
      </c>
      <c r="J11" s="31">
        <v>1</v>
      </c>
      <c r="K11" s="30" t="s">
        <v>12</v>
      </c>
      <c r="L11" s="35">
        <v>43480</v>
      </c>
      <c r="M11" s="35">
        <v>43524</v>
      </c>
      <c r="N11" s="42"/>
      <c r="O11" s="42"/>
      <c r="P11" s="43"/>
      <c r="Q11" s="42"/>
      <c r="R11" s="42"/>
      <c r="S11" s="43"/>
      <c r="T11" s="42"/>
      <c r="U11" s="42"/>
      <c r="V11" s="43"/>
      <c r="W11" s="42"/>
      <c r="X11" s="43"/>
      <c r="Y11" s="43"/>
      <c r="Z11" s="43"/>
      <c r="AA11" s="43"/>
      <c r="AB11" s="43"/>
      <c r="AC11" s="43"/>
      <c r="AD11" s="43"/>
      <c r="AE11" s="43"/>
      <c r="AF11" s="44"/>
      <c r="AG11" s="43"/>
      <c r="AH11" s="43"/>
      <c r="AI11" s="36"/>
      <c r="AJ11" s="31"/>
      <c r="AK11" s="31"/>
      <c r="AL11" s="36" t="s">
        <v>345</v>
      </c>
      <c r="AM11" s="31" t="s">
        <v>346</v>
      </c>
      <c r="AN11" s="31">
        <v>0.5</v>
      </c>
      <c r="AO11" s="44"/>
      <c r="AP11" s="43"/>
      <c r="AQ11" s="43"/>
      <c r="AR11" s="44"/>
      <c r="AS11" s="43"/>
      <c r="AT11" s="43"/>
      <c r="AU11" s="44"/>
      <c r="AV11" s="43"/>
      <c r="AW11" s="43"/>
      <c r="AX11" s="44"/>
      <c r="AY11" s="43"/>
      <c r="AZ11" s="43"/>
      <c r="BA11" s="44" t="s">
        <v>455</v>
      </c>
      <c r="BB11" s="43" t="s">
        <v>456</v>
      </c>
      <c r="BC11" s="43">
        <v>0.5</v>
      </c>
      <c r="BD11" s="44"/>
      <c r="BE11" s="43"/>
      <c r="BF11" s="43"/>
      <c r="BG11" s="44"/>
      <c r="BH11" s="43"/>
      <c r="BI11" s="43"/>
      <c r="BJ11" s="44"/>
      <c r="BK11" s="43"/>
      <c r="BL11" s="43"/>
      <c r="BM11" s="44"/>
      <c r="BN11" s="43"/>
      <c r="BO11" s="43"/>
      <c r="BP11" s="44"/>
      <c r="BQ11" s="43"/>
      <c r="BR11" s="43"/>
      <c r="BS11" s="30" t="s">
        <v>30</v>
      </c>
      <c r="BT11" s="37">
        <f t="shared" si="0"/>
        <v>1</v>
      </c>
      <c r="BU11" s="31">
        <f>SUM(P11,S11,V11,Y11,AB11,AE11,AH11,AK11,AN11,AQ11,AT11,AW11,AZ11,BC11,BF11)</f>
        <v>1</v>
      </c>
      <c r="BV11" s="37">
        <f t="shared" ref="BV11:BV16" si="5">+BT11</f>
        <v>1</v>
      </c>
      <c r="BW11" s="38">
        <f t="shared" ref="BW11:BW16" si="6">+BU11/BV11</f>
        <v>1</v>
      </c>
      <c r="BX11" s="33" t="s">
        <v>29</v>
      </c>
      <c r="BY11" s="39" t="s">
        <v>115</v>
      </c>
    </row>
    <row r="12" spans="1:77" ht="180" x14ac:dyDescent="0.25">
      <c r="A12" s="46">
        <v>2018</v>
      </c>
      <c r="B12" s="46">
        <v>47</v>
      </c>
      <c r="C12" s="30" t="s">
        <v>66</v>
      </c>
      <c r="D12" s="30" t="s">
        <v>304</v>
      </c>
      <c r="E12" s="30" t="s">
        <v>286</v>
      </c>
      <c r="F12" s="31">
        <v>1</v>
      </c>
      <c r="G12" s="30" t="s">
        <v>287</v>
      </c>
      <c r="H12" s="30" t="s">
        <v>288</v>
      </c>
      <c r="I12" s="30" t="s">
        <v>289</v>
      </c>
      <c r="J12" s="31">
        <v>1</v>
      </c>
      <c r="K12" s="30" t="s">
        <v>12</v>
      </c>
      <c r="L12" s="35">
        <v>43507</v>
      </c>
      <c r="M12" s="35">
        <v>43555</v>
      </c>
      <c r="N12" s="42"/>
      <c r="O12" s="42"/>
      <c r="P12" s="43"/>
      <c r="Q12" s="42"/>
      <c r="R12" s="42"/>
      <c r="S12" s="43"/>
      <c r="T12" s="42"/>
      <c r="U12" s="42"/>
      <c r="V12" s="43"/>
      <c r="W12" s="42"/>
      <c r="X12" s="43"/>
      <c r="Y12" s="43"/>
      <c r="Z12" s="43"/>
      <c r="AA12" s="43"/>
      <c r="AB12" s="43"/>
      <c r="AC12" s="43"/>
      <c r="AD12" s="43"/>
      <c r="AE12" s="43"/>
      <c r="AF12" s="44"/>
      <c r="AG12" s="43"/>
      <c r="AH12" s="43"/>
      <c r="AI12" s="44"/>
      <c r="AJ12" s="43"/>
      <c r="AK12" s="43"/>
      <c r="AL12" s="36"/>
      <c r="AM12" s="31"/>
      <c r="AN12" s="31"/>
      <c r="AO12" s="36"/>
      <c r="AP12" s="31"/>
      <c r="AQ12" s="31"/>
      <c r="AR12" s="44"/>
      <c r="AS12" s="43"/>
      <c r="AT12" s="43"/>
      <c r="AU12" s="44"/>
      <c r="AV12" s="43"/>
      <c r="AW12" s="43"/>
      <c r="AX12" s="44" t="s">
        <v>457</v>
      </c>
      <c r="AY12" s="43" t="s">
        <v>458</v>
      </c>
      <c r="AZ12" s="43">
        <v>1</v>
      </c>
      <c r="BA12" s="44"/>
      <c r="BB12" s="43"/>
      <c r="BC12" s="43"/>
      <c r="BD12" s="44"/>
      <c r="BE12" s="43"/>
      <c r="BF12" s="43"/>
      <c r="BG12" s="44"/>
      <c r="BH12" s="43"/>
      <c r="BI12" s="43"/>
      <c r="BJ12" s="44"/>
      <c r="BK12" s="43"/>
      <c r="BL12" s="43"/>
      <c r="BM12" s="44"/>
      <c r="BN12" s="43"/>
      <c r="BO12" s="43"/>
      <c r="BP12" s="44"/>
      <c r="BQ12" s="43"/>
      <c r="BR12" s="43"/>
      <c r="BS12" s="30" t="s">
        <v>30</v>
      </c>
      <c r="BT12" s="37">
        <f t="shared" si="0"/>
        <v>1</v>
      </c>
      <c r="BU12" s="31">
        <f>SUM(P12,S12,V12,Y12,AB12,AE12,AH12,AK12,AN12,AQ12,AT12,AW12,AZ12,BC12,BF12)</f>
        <v>1</v>
      </c>
      <c r="BV12" s="37">
        <f t="shared" si="5"/>
        <v>1</v>
      </c>
      <c r="BW12" s="38">
        <f t="shared" si="6"/>
        <v>1</v>
      </c>
      <c r="BX12" s="33" t="s">
        <v>29</v>
      </c>
      <c r="BY12" s="39" t="s">
        <v>115</v>
      </c>
    </row>
    <row r="13" spans="1:77" ht="240" x14ac:dyDescent="0.25">
      <c r="A13" s="46">
        <v>2018</v>
      </c>
      <c r="B13" s="46">
        <v>47</v>
      </c>
      <c r="C13" s="30" t="s">
        <v>67</v>
      </c>
      <c r="D13" s="30" t="s">
        <v>305</v>
      </c>
      <c r="E13" s="30" t="s">
        <v>290</v>
      </c>
      <c r="F13" s="31">
        <v>1</v>
      </c>
      <c r="G13" s="30" t="s">
        <v>291</v>
      </c>
      <c r="H13" s="30" t="s">
        <v>292</v>
      </c>
      <c r="I13" s="30" t="s">
        <v>293</v>
      </c>
      <c r="J13" s="31">
        <v>1</v>
      </c>
      <c r="K13" s="30" t="s">
        <v>294</v>
      </c>
      <c r="L13" s="35">
        <v>43480</v>
      </c>
      <c r="M13" s="35">
        <v>43555</v>
      </c>
      <c r="N13" s="42"/>
      <c r="O13" s="42"/>
      <c r="P13" s="43"/>
      <c r="Q13" s="42"/>
      <c r="R13" s="42"/>
      <c r="S13" s="43"/>
      <c r="T13" s="42"/>
      <c r="U13" s="42"/>
      <c r="V13" s="43"/>
      <c r="W13" s="42"/>
      <c r="X13" s="43"/>
      <c r="Y13" s="43"/>
      <c r="Z13" s="43"/>
      <c r="AA13" s="43"/>
      <c r="AB13" s="43"/>
      <c r="AC13" s="43"/>
      <c r="AD13" s="43"/>
      <c r="AE13" s="43"/>
      <c r="AF13" s="44"/>
      <c r="AG13" s="43"/>
      <c r="AH13" s="43"/>
      <c r="AI13" s="36"/>
      <c r="AJ13" s="31"/>
      <c r="AK13" s="31"/>
      <c r="AL13" s="36"/>
      <c r="AM13" s="31"/>
      <c r="AN13" s="31"/>
      <c r="AO13" s="36" t="s">
        <v>343</v>
      </c>
      <c r="AP13" s="31" t="s">
        <v>344</v>
      </c>
      <c r="AQ13" s="31">
        <v>1</v>
      </c>
      <c r="AR13" s="44"/>
      <c r="AS13" s="43"/>
      <c r="AT13" s="43"/>
      <c r="AU13" s="44"/>
      <c r="AV13" s="43"/>
      <c r="AW13" s="43"/>
      <c r="AX13" s="44"/>
      <c r="AY13" s="43"/>
      <c r="AZ13" s="43"/>
      <c r="BA13" s="44"/>
      <c r="BB13" s="43"/>
      <c r="BC13" s="43"/>
      <c r="BD13" s="44"/>
      <c r="BE13" s="43"/>
      <c r="BF13" s="43"/>
      <c r="BG13" s="44"/>
      <c r="BH13" s="43"/>
      <c r="BI13" s="43"/>
      <c r="BJ13" s="44"/>
      <c r="BK13" s="43"/>
      <c r="BL13" s="43"/>
      <c r="BM13" s="44"/>
      <c r="BN13" s="43"/>
      <c r="BO13" s="43"/>
      <c r="BP13" s="44"/>
      <c r="BQ13" s="43"/>
      <c r="BR13" s="43"/>
      <c r="BS13" s="30" t="s">
        <v>30</v>
      </c>
      <c r="BT13" s="37">
        <f t="shared" si="0"/>
        <v>1</v>
      </c>
      <c r="BU13" s="31">
        <f>SUM(P13,S13,V13,Y13,AB13,AE13,AH13,AK13,AN13,AQ13)</f>
        <v>1</v>
      </c>
      <c r="BV13" s="37">
        <f t="shared" si="5"/>
        <v>1</v>
      </c>
      <c r="BW13" s="38">
        <f t="shared" si="6"/>
        <v>1</v>
      </c>
      <c r="BX13" s="33" t="s">
        <v>29</v>
      </c>
      <c r="BY13" s="39" t="s">
        <v>115</v>
      </c>
    </row>
    <row r="14" spans="1:77" ht="105" x14ac:dyDescent="0.25">
      <c r="A14" s="46">
        <v>2018</v>
      </c>
      <c r="B14" s="46">
        <v>47</v>
      </c>
      <c r="C14" s="30" t="s">
        <v>276</v>
      </c>
      <c r="D14" s="30" t="s">
        <v>306</v>
      </c>
      <c r="E14" s="30" t="s">
        <v>295</v>
      </c>
      <c r="F14" s="31">
        <v>1</v>
      </c>
      <c r="G14" s="30" t="s">
        <v>296</v>
      </c>
      <c r="H14" s="30" t="s">
        <v>14</v>
      </c>
      <c r="I14" s="30" t="s">
        <v>297</v>
      </c>
      <c r="J14" s="31">
        <v>1</v>
      </c>
      <c r="K14" s="30" t="s">
        <v>12</v>
      </c>
      <c r="L14" s="35">
        <v>43507</v>
      </c>
      <c r="M14" s="35">
        <v>43646</v>
      </c>
      <c r="N14" s="42"/>
      <c r="O14" s="42"/>
      <c r="P14" s="43"/>
      <c r="Q14" s="42"/>
      <c r="R14" s="42"/>
      <c r="S14" s="43"/>
      <c r="T14" s="42"/>
      <c r="U14" s="42"/>
      <c r="V14" s="43"/>
      <c r="W14" s="42"/>
      <c r="X14" s="43"/>
      <c r="Y14" s="43"/>
      <c r="Z14" s="43"/>
      <c r="AA14" s="43"/>
      <c r="AB14" s="43"/>
      <c r="AC14" s="43"/>
      <c r="AD14" s="43"/>
      <c r="AE14" s="43"/>
      <c r="AF14" s="44"/>
      <c r="AG14" s="43"/>
      <c r="AH14" s="43"/>
      <c r="AI14" s="44"/>
      <c r="AJ14" s="43"/>
      <c r="AK14" s="43"/>
      <c r="AL14" s="36"/>
      <c r="AM14" s="31"/>
      <c r="AN14" s="31"/>
      <c r="AO14" s="36"/>
      <c r="AP14" s="31"/>
      <c r="AQ14" s="31"/>
      <c r="AR14" s="36"/>
      <c r="AS14" s="31"/>
      <c r="AT14" s="31"/>
      <c r="AU14" s="36"/>
      <c r="AV14" s="31"/>
      <c r="AW14" s="31"/>
      <c r="AX14" s="36" t="s">
        <v>451</v>
      </c>
      <c r="AY14" s="31" t="s">
        <v>452</v>
      </c>
      <c r="AZ14" s="31">
        <v>1</v>
      </c>
      <c r="BA14" s="44"/>
      <c r="BB14" s="43"/>
      <c r="BC14" s="43"/>
      <c r="BD14" s="44"/>
      <c r="BE14" s="43"/>
      <c r="BF14" s="43"/>
      <c r="BG14" s="44"/>
      <c r="BH14" s="43"/>
      <c r="BI14" s="43"/>
      <c r="BJ14" s="44"/>
      <c r="BK14" s="43"/>
      <c r="BL14" s="43"/>
      <c r="BM14" s="44"/>
      <c r="BN14" s="43"/>
      <c r="BO14" s="43"/>
      <c r="BP14" s="44"/>
      <c r="BQ14" s="43"/>
      <c r="BR14" s="43"/>
      <c r="BS14" s="30" t="s">
        <v>30</v>
      </c>
      <c r="BT14" s="37">
        <f t="shared" ref="BT14:BT16" si="7">+J14</f>
        <v>1</v>
      </c>
      <c r="BU14" s="31">
        <f t="shared" ref="BU14:BU15" si="8">+AZ14+BC14+BF14+BI14+BL14+BO14+BR14</f>
        <v>1</v>
      </c>
      <c r="BV14" s="37">
        <f t="shared" si="5"/>
        <v>1</v>
      </c>
      <c r="BW14" s="38">
        <f t="shared" si="6"/>
        <v>1</v>
      </c>
      <c r="BX14" s="33" t="s">
        <v>29</v>
      </c>
      <c r="BY14" s="39" t="s">
        <v>115</v>
      </c>
    </row>
    <row r="15" spans="1:77" ht="150" x14ac:dyDescent="0.25">
      <c r="A15" s="46">
        <v>2018</v>
      </c>
      <c r="B15" s="46">
        <v>47</v>
      </c>
      <c r="C15" s="30" t="s">
        <v>277</v>
      </c>
      <c r="D15" s="30" t="s">
        <v>307</v>
      </c>
      <c r="E15" s="30" t="s">
        <v>279</v>
      </c>
      <c r="F15" s="31">
        <v>1</v>
      </c>
      <c r="G15" s="30" t="s">
        <v>280</v>
      </c>
      <c r="H15" s="30" t="s">
        <v>281</v>
      </c>
      <c r="I15" s="30" t="s">
        <v>281</v>
      </c>
      <c r="J15" s="31">
        <v>1</v>
      </c>
      <c r="K15" s="30" t="s">
        <v>12</v>
      </c>
      <c r="L15" s="35">
        <v>43479</v>
      </c>
      <c r="M15" s="35">
        <v>43824</v>
      </c>
      <c r="N15" s="42"/>
      <c r="O15" s="42"/>
      <c r="P15" s="43"/>
      <c r="Q15" s="42"/>
      <c r="R15" s="42"/>
      <c r="S15" s="43"/>
      <c r="T15" s="42"/>
      <c r="U15" s="42"/>
      <c r="V15" s="43"/>
      <c r="W15" s="42"/>
      <c r="X15" s="43"/>
      <c r="Y15" s="43"/>
      <c r="Z15" s="43"/>
      <c r="AA15" s="43"/>
      <c r="AB15" s="43"/>
      <c r="AC15" s="43"/>
      <c r="AD15" s="43"/>
      <c r="AE15" s="43"/>
      <c r="AF15" s="44"/>
      <c r="AG15" s="43"/>
      <c r="AH15" s="43"/>
      <c r="AI15" s="36" t="s">
        <v>352</v>
      </c>
      <c r="AJ15" s="31" t="s">
        <v>454</v>
      </c>
      <c r="AK15" s="77">
        <v>1</v>
      </c>
      <c r="AL15" s="36" t="s">
        <v>352</v>
      </c>
      <c r="AM15" s="31" t="s">
        <v>351</v>
      </c>
      <c r="AN15" s="77">
        <v>1</v>
      </c>
      <c r="AO15" s="36" t="s">
        <v>352</v>
      </c>
      <c r="AP15" s="31" t="s">
        <v>351</v>
      </c>
      <c r="AQ15" s="77">
        <v>1</v>
      </c>
      <c r="AR15" s="36" t="s">
        <v>352</v>
      </c>
      <c r="AS15" s="31" t="s">
        <v>351</v>
      </c>
      <c r="AT15" s="77">
        <v>1</v>
      </c>
      <c r="AU15" s="36" t="s">
        <v>352</v>
      </c>
      <c r="AV15" s="31" t="s">
        <v>351</v>
      </c>
      <c r="AW15" s="77">
        <v>1</v>
      </c>
      <c r="AX15" s="36" t="s">
        <v>352</v>
      </c>
      <c r="AY15" s="31" t="s">
        <v>351</v>
      </c>
      <c r="AZ15" s="77">
        <v>1</v>
      </c>
      <c r="BA15" s="36" t="s">
        <v>352</v>
      </c>
      <c r="BB15" s="31" t="s">
        <v>351</v>
      </c>
      <c r="BC15" s="77">
        <v>1</v>
      </c>
      <c r="BD15" s="36" t="s">
        <v>352</v>
      </c>
      <c r="BE15" s="31" t="s">
        <v>351</v>
      </c>
      <c r="BF15" s="77">
        <v>1</v>
      </c>
      <c r="BG15" s="36" t="s">
        <v>352</v>
      </c>
      <c r="BH15" s="31" t="s">
        <v>351</v>
      </c>
      <c r="BI15" s="77">
        <v>1</v>
      </c>
      <c r="BJ15" s="36"/>
      <c r="BK15" s="31"/>
      <c r="BL15" s="31"/>
      <c r="BM15" s="36"/>
      <c r="BN15" s="31"/>
      <c r="BO15" s="31"/>
      <c r="BP15" s="36"/>
      <c r="BQ15" s="31"/>
      <c r="BR15" s="31"/>
      <c r="BS15" s="30" t="s">
        <v>56</v>
      </c>
      <c r="BT15" s="37">
        <f t="shared" si="7"/>
        <v>1</v>
      </c>
      <c r="BU15" s="31">
        <f t="shared" si="8"/>
        <v>4</v>
      </c>
      <c r="BV15" s="37">
        <f t="shared" si="5"/>
        <v>1</v>
      </c>
      <c r="BW15" s="38">
        <v>1</v>
      </c>
      <c r="BX15" s="33"/>
      <c r="BY15" s="39" t="s">
        <v>501</v>
      </c>
    </row>
    <row r="16" spans="1:77" ht="180" x14ac:dyDescent="0.25">
      <c r="A16" s="46">
        <v>2018</v>
      </c>
      <c r="B16" s="46">
        <v>47</v>
      </c>
      <c r="C16" s="30" t="s">
        <v>278</v>
      </c>
      <c r="D16" s="30" t="s">
        <v>308</v>
      </c>
      <c r="E16" s="30" t="s">
        <v>298</v>
      </c>
      <c r="F16" s="31">
        <v>1</v>
      </c>
      <c r="G16" s="30" t="s">
        <v>299</v>
      </c>
      <c r="H16" s="30" t="s">
        <v>300</v>
      </c>
      <c r="I16" s="30" t="s">
        <v>301</v>
      </c>
      <c r="J16" s="31">
        <v>1</v>
      </c>
      <c r="K16" s="30" t="s">
        <v>46</v>
      </c>
      <c r="L16" s="35">
        <v>43480</v>
      </c>
      <c r="M16" s="35">
        <v>43661</v>
      </c>
      <c r="N16" s="42"/>
      <c r="O16" s="42"/>
      <c r="P16" s="43"/>
      <c r="Q16" s="42"/>
      <c r="R16" s="42"/>
      <c r="S16" s="43"/>
      <c r="T16" s="42"/>
      <c r="U16" s="42"/>
      <c r="V16" s="43"/>
      <c r="W16" s="42"/>
      <c r="X16" s="43"/>
      <c r="Y16" s="43"/>
      <c r="Z16" s="43"/>
      <c r="AA16" s="43"/>
      <c r="AB16" s="43"/>
      <c r="AC16" s="43"/>
      <c r="AD16" s="43"/>
      <c r="AE16" s="43"/>
      <c r="AF16" s="44"/>
      <c r="AG16" s="43"/>
      <c r="AH16" s="43"/>
      <c r="AI16" s="36"/>
      <c r="AJ16" s="31"/>
      <c r="AK16" s="31"/>
      <c r="AL16" s="36"/>
      <c r="AM16" s="31"/>
      <c r="AN16" s="31"/>
      <c r="AO16" s="36" t="s">
        <v>475</v>
      </c>
      <c r="AP16" s="31" t="s">
        <v>474</v>
      </c>
      <c r="AQ16" s="31"/>
      <c r="AR16" s="36" t="s">
        <v>476</v>
      </c>
      <c r="AS16" s="31" t="s">
        <v>477</v>
      </c>
      <c r="AT16" s="77">
        <f>1/4</f>
        <v>0.25</v>
      </c>
      <c r="AU16" s="36"/>
      <c r="AV16" s="31"/>
      <c r="AW16" s="31"/>
      <c r="AX16" s="36" t="s">
        <v>478</v>
      </c>
      <c r="AY16" s="31" t="s">
        <v>477</v>
      </c>
      <c r="AZ16" s="77">
        <f>2/4</f>
        <v>0.5</v>
      </c>
      <c r="BA16" s="36"/>
      <c r="BB16" s="31"/>
      <c r="BC16" s="31"/>
      <c r="BD16" s="44" t="s">
        <v>479</v>
      </c>
      <c r="BE16" s="43"/>
      <c r="BF16" s="43"/>
      <c r="BG16" s="44" t="s">
        <v>479</v>
      </c>
      <c r="BH16" s="43"/>
      <c r="BI16" s="43"/>
      <c r="BJ16" s="44" t="s">
        <v>479</v>
      </c>
      <c r="BK16" s="43" t="s">
        <v>480</v>
      </c>
      <c r="BL16" s="83">
        <f>1/4</f>
        <v>0.25</v>
      </c>
      <c r="BM16" s="44"/>
      <c r="BN16" s="43"/>
      <c r="BO16" s="43"/>
      <c r="BP16" s="44"/>
      <c r="BQ16" s="43"/>
      <c r="BR16" s="43"/>
      <c r="BS16" s="30" t="s">
        <v>30</v>
      </c>
      <c r="BT16" s="37">
        <f t="shared" si="7"/>
        <v>1</v>
      </c>
      <c r="BU16" s="77">
        <f>+AZ16+BC16+BF16+BI16+BL16+BO16+BR16+AT16</f>
        <v>1</v>
      </c>
      <c r="BV16" s="37">
        <f t="shared" si="5"/>
        <v>1</v>
      </c>
      <c r="BW16" s="38">
        <f t="shared" si="6"/>
        <v>1</v>
      </c>
      <c r="BX16" s="33" t="s">
        <v>29</v>
      </c>
      <c r="BY16" s="39" t="s">
        <v>115</v>
      </c>
    </row>
    <row r="17" spans="1:77" ht="165" x14ac:dyDescent="0.25">
      <c r="A17" s="46">
        <v>2019</v>
      </c>
      <c r="B17" s="46">
        <v>510</v>
      </c>
      <c r="C17" s="30" t="s">
        <v>313</v>
      </c>
      <c r="D17" s="30" t="s">
        <v>312</v>
      </c>
      <c r="E17" s="30" t="s">
        <v>315</v>
      </c>
      <c r="F17" s="31">
        <v>1</v>
      </c>
      <c r="G17" s="30" t="s">
        <v>320</v>
      </c>
      <c r="H17" s="30" t="s">
        <v>321</v>
      </c>
      <c r="I17" s="30" t="s">
        <v>322</v>
      </c>
      <c r="J17" s="31">
        <v>7</v>
      </c>
      <c r="K17" s="30" t="s">
        <v>323</v>
      </c>
      <c r="L17" s="35">
        <v>43617</v>
      </c>
      <c r="M17" s="35">
        <v>43830</v>
      </c>
      <c r="N17" s="42"/>
      <c r="O17" s="42"/>
      <c r="P17" s="43"/>
      <c r="Q17" s="42"/>
      <c r="R17" s="42"/>
      <c r="S17" s="43"/>
      <c r="T17" s="42"/>
      <c r="U17" s="42"/>
      <c r="V17" s="43"/>
      <c r="W17" s="42"/>
      <c r="X17" s="43"/>
      <c r="Y17" s="43"/>
      <c r="Z17" s="43"/>
      <c r="AA17" s="43"/>
      <c r="AB17" s="43"/>
      <c r="AC17" s="43"/>
      <c r="AD17" s="43"/>
      <c r="AE17" s="43"/>
      <c r="AF17" s="44"/>
      <c r="AG17" s="43"/>
      <c r="AH17" s="43"/>
      <c r="AI17" s="44"/>
      <c r="AJ17" s="43"/>
      <c r="AK17" s="43"/>
      <c r="AL17" s="44"/>
      <c r="AM17" s="43"/>
      <c r="AN17" s="43"/>
      <c r="AO17" s="44"/>
      <c r="AP17" s="43"/>
      <c r="AQ17" s="43"/>
      <c r="AR17" s="44"/>
      <c r="AS17" s="43"/>
      <c r="AT17" s="43"/>
      <c r="AU17" s="44"/>
      <c r="AV17" s="43"/>
      <c r="AW17" s="43"/>
      <c r="AX17" s="36" t="s">
        <v>447</v>
      </c>
      <c r="AY17" s="31" t="s">
        <v>448</v>
      </c>
      <c r="AZ17" s="31">
        <v>1</v>
      </c>
      <c r="BA17" s="36" t="s">
        <v>459</v>
      </c>
      <c r="BB17" s="31" t="s">
        <v>460</v>
      </c>
      <c r="BC17" s="31">
        <v>1</v>
      </c>
      <c r="BD17" s="36" t="s">
        <v>461</v>
      </c>
      <c r="BE17" s="31" t="s">
        <v>462</v>
      </c>
      <c r="BF17" s="31">
        <v>1</v>
      </c>
      <c r="BG17" s="84"/>
      <c r="BH17" s="31"/>
      <c r="BI17" s="31"/>
      <c r="BJ17" s="36" t="s">
        <v>497</v>
      </c>
      <c r="BK17" s="31" t="s">
        <v>498</v>
      </c>
      <c r="BL17" s="31">
        <v>1</v>
      </c>
      <c r="BM17" s="36"/>
      <c r="BN17" s="31"/>
      <c r="BO17" s="31"/>
      <c r="BP17" s="36"/>
      <c r="BQ17" s="31"/>
      <c r="BR17" s="31"/>
      <c r="BS17" s="30" t="s">
        <v>30</v>
      </c>
      <c r="BT17" s="37">
        <f>+J17</f>
        <v>7</v>
      </c>
      <c r="BU17" s="31">
        <f>+AZ17+BC17+BF17+BI17+BL17+BO17+BR17</f>
        <v>4</v>
      </c>
      <c r="BV17" s="37">
        <f>+BT17</f>
        <v>7</v>
      </c>
      <c r="BW17" s="38">
        <f>+BU17/BV17</f>
        <v>0.5714285714285714</v>
      </c>
      <c r="BX17" s="33"/>
      <c r="BY17" s="39" t="s">
        <v>64</v>
      </c>
    </row>
    <row r="18" spans="1:77" ht="165" x14ac:dyDescent="0.25">
      <c r="A18" s="46">
        <v>2019</v>
      </c>
      <c r="B18" s="46">
        <v>510</v>
      </c>
      <c r="C18" s="30" t="s">
        <v>65</v>
      </c>
      <c r="D18" s="30" t="s">
        <v>314</v>
      </c>
      <c r="E18" s="30" t="s">
        <v>316</v>
      </c>
      <c r="F18" s="31">
        <v>1</v>
      </c>
      <c r="G18" s="30" t="s">
        <v>324</v>
      </c>
      <c r="H18" s="30" t="s">
        <v>325</v>
      </c>
      <c r="I18" s="30" t="s">
        <v>326</v>
      </c>
      <c r="J18" s="31">
        <v>100</v>
      </c>
      <c r="K18" s="30" t="s">
        <v>12</v>
      </c>
      <c r="L18" s="35">
        <v>43617</v>
      </c>
      <c r="M18" s="35">
        <v>43738</v>
      </c>
      <c r="N18" s="42"/>
      <c r="O18" s="42"/>
      <c r="P18" s="43"/>
      <c r="Q18" s="42"/>
      <c r="R18" s="42"/>
      <c r="S18" s="43"/>
      <c r="T18" s="42"/>
      <c r="U18" s="42"/>
      <c r="V18" s="43"/>
      <c r="W18" s="42"/>
      <c r="X18" s="43"/>
      <c r="Y18" s="43"/>
      <c r="Z18" s="43"/>
      <c r="AA18" s="43"/>
      <c r="AB18" s="43"/>
      <c r="AC18" s="43"/>
      <c r="AD18" s="43"/>
      <c r="AE18" s="43"/>
      <c r="AF18" s="44"/>
      <c r="AG18" s="43"/>
      <c r="AH18" s="43"/>
      <c r="AI18" s="44"/>
      <c r="AJ18" s="43"/>
      <c r="AK18" s="43"/>
      <c r="AL18" s="44"/>
      <c r="AM18" s="43"/>
      <c r="AN18" s="43"/>
      <c r="AO18" s="44"/>
      <c r="AP18" s="43"/>
      <c r="AQ18" s="43"/>
      <c r="AR18" s="44"/>
      <c r="AS18" s="43"/>
      <c r="AT18" s="43"/>
      <c r="AU18" s="44"/>
      <c r="AV18" s="43"/>
      <c r="AW18" s="43"/>
      <c r="AX18" s="36"/>
      <c r="AY18" s="31"/>
      <c r="AZ18" s="31"/>
      <c r="BA18" s="36"/>
      <c r="BB18" s="31"/>
      <c r="BC18" s="31"/>
      <c r="BD18" s="36"/>
      <c r="BE18" s="31"/>
      <c r="BF18" s="31"/>
      <c r="BG18" s="36" t="s">
        <v>463</v>
      </c>
      <c r="BH18" s="31"/>
      <c r="BI18" s="31"/>
      <c r="BJ18" s="44" t="s">
        <v>464</v>
      </c>
      <c r="BK18" s="43" t="s">
        <v>465</v>
      </c>
      <c r="BL18" s="81">
        <f>6/6</f>
        <v>1</v>
      </c>
      <c r="BM18" s="44"/>
      <c r="BN18" s="43"/>
      <c r="BO18" s="43"/>
      <c r="BP18" s="44"/>
      <c r="BQ18" s="43"/>
      <c r="BR18" s="43"/>
      <c r="BS18" s="30" t="s">
        <v>30</v>
      </c>
      <c r="BT18" s="38">
        <v>1</v>
      </c>
      <c r="BU18" s="38">
        <f t="shared" ref="BU18:BU46" si="9">+AZ18+BC18+BF18+BI18+BL18+BO18+BR18</f>
        <v>1</v>
      </c>
      <c r="BV18" s="38">
        <f t="shared" ref="BV18:BV46" si="10">+BT18</f>
        <v>1</v>
      </c>
      <c r="BW18" s="38">
        <f t="shared" ref="BW18:BW46" si="11">+BU18/BV18</f>
        <v>1</v>
      </c>
      <c r="BX18" s="33" t="s">
        <v>29</v>
      </c>
      <c r="BY18" s="39" t="s">
        <v>115</v>
      </c>
    </row>
    <row r="19" spans="1:77" ht="90" x14ac:dyDescent="0.25">
      <c r="A19" s="46">
        <v>2019</v>
      </c>
      <c r="B19" s="46">
        <v>510</v>
      </c>
      <c r="C19" s="30" t="s">
        <v>65</v>
      </c>
      <c r="D19" s="30" t="s">
        <v>309</v>
      </c>
      <c r="E19" s="30" t="s">
        <v>317</v>
      </c>
      <c r="F19" s="31">
        <v>2</v>
      </c>
      <c r="G19" s="30" t="s">
        <v>327</v>
      </c>
      <c r="H19" s="30" t="s">
        <v>328</v>
      </c>
      <c r="I19" s="30" t="s">
        <v>329</v>
      </c>
      <c r="J19" s="31">
        <v>100</v>
      </c>
      <c r="K19" s="30" t="s">
        <v>12</v>
      </c>
      <c r="L19" s="35">
        <v>43647</v>
      </c>
      <c r="M19" s="35">
        <v>43830</v>
      </c>
      <c r="N19" s="42"/>
      <c r="O19" s="42"/>
      <c r="P19" s="43"/>
      <c r="Q19" s="42"/>
      <c r="R19" s="42"/>
      <c r="S19" s="43"/>
      <c r="T19" s="42"/>
      <c r="U19" s="42"/>
      <c r="V19" s="43"/>
      <c r="W19" s="42"/>
      <c r="X19" s="43"/>
      <c r="Y19" s="43"/>
      <c r="Z19" s="43"/>
      <c r="AA19" s="43"/>
      <c r="AB19" s="43"/>
      <c r="AC19" s="43"/>
      <c r="AD19" s="43"/>
      <c r="AE19" s="43"/>
      <c r="AF19" s="44"/>
      <c r="AG19" s="43"/>
      <c r="AH19" s="43"/>
      <c r="AI19" s="44"/>
      <c r="AJ19" s="43"/>
      <c r="AK19" s="43"/>
      <c r="AL19" s="44"/>
      <c r="AM19" s="43"/>
      <c r="AN19" s="43"/>
      <c r="AO19" s="44"/>
      <c r="AP19" s="43"/>
      <c r="AQ19" s="43"/>
      <c r="AR19" s="44"/>
      <c r="AS19" s="43"/>
      <c r="AT19" s="43"/>
      <c r="AU19" s="44"/>
      <c r="AV19" s="43"/>
      <c r="AW19" s="43"/>
      <c r="AX19" s="44"/>
      <c r="AY19" s="43"/>
      <c r="AZ19" s="43"/>
      <c r="BA19" s="36"/>
      <c r="BB19" s="31"/>
      <c r="BC19" s="31"/>
      <c r="BD19" s="36"/>
      <c r="BE19" s="31"/>
      <c r="BF19" s="31"/>
      <c r="BG19" s="36"/>
      <c r="BH19" s="31"/>
      <c r="BI19" s="31"/>
      <c r="BJ19" s="36"/>
      <c r="BK19" s="31"/>
      <c r="BL19" s="31"/>
      <c r="BM19" s="36"/>
      <c r="BN19" s="31"/>
      <c r="BO19" s="31"/>
      <c r="BP19" s="36"/>
      <c r="BQ19" s="31"/>
      <c r="BR19" s="31"/>
      <c r="BS19" s="30" t="s">
        <v>30</v>
      </c>
      <c r="BT19" s="37">
        <f t="shared" ref="BT19:BT46" si="12">+J19</f>
        <v>100</v>
      </c>
      <c r="BU19" s="86">
        <f t="shared" si="9"/>
        <v>0</v>
      </c>
      <c r="BV19" s="37">
        <f t="shared" si="10"/>
        <v>100</v>
      </c>
      <c r="BW19" s="38">
        <f t="shared" si="11"/>
        <v>0</v>
      </c>
      <c r="BX19" s="33"/>
      <c r="BY19" s="39" t="s">
        <v>64</v>
      </c>
    </row>
    <row r="20" spans="1:77" ht="150" x14ac:dyDescent="0.25">
      <c r="A20" s="46">
        <v>2019</v>
      </c>
      <c r="B20" s="46">
        <v>510</v>
      </c>
      <c r="C20" s="30" t="s">
        <v>66</v>
      </c>
      <c r="D20" s="30" t="s">
        <v>310</v>
      </c>
      <c r="E20" s="30" t="s">
        <v>318</v>
      </c>
      <c r="F20" s="31">
        <v>1</v>
      </c>
      <c r="G20" s="30" t="s">
        <v>330</v>
      </c>
      <c r="H20" s="30" t="s">
        <v>98</v>
      </c>
      <c r="I20" s="30" t="s">
        <v>99</v>
      </c>
      <c r="J20" s="31">
        <v>1</v>
      </c>
      <c r="K20" s="30" t="s">
        <v>11</v>
      </c>
      <c r="L20" s="35">
        <v>43617</v>
      </c>
      <c r="M20" s="35">
        <v>43646</v>
      </c>
      <c r="N20" s="42"/>
      <c r="O20" s="42"/>
      <c r="P20" s="43"/>
      <c r="Q20" s="42"/>
      <c r="R20" s="42"/>
      <c r="S20" s="43"/>
      <c r="T20" s="42"/>
      <c r="U20" s="42"/>
      <c r="V20" s="43"/>
      <c r="W20" s="42"/>
      <c r="X20" s="43"/>
      <c r="Y20" s="43"/>
      <c r="Z20" s="43"/>
      <c r="AA20" s="43"/>
      <c r="AB20" s="43"/>
      <c r="AC20" s="43"/>
      <c r="AD20" s="43"/>
      <c r="AE20" s="43"/>
      <c r="AF20" s="44"/>
      <c r="AG20" s="43"/>
      <c r="AH20" s="43"/>
      <c r="AI20" s="44"/>
      <c r="AJ20" s="43"/>
      <c r="AK20" s="43"/>
      <c r="AL20" s="44"/>
      <c r="AM20" s="43"/>
      <c r="AN20" s="43"/>
      <c r="AO20" s="44"/>
      <c r="AP20" s="43"/>
      <c r="AQ20" s="43"/>
      <c r="AR20" s="44"/>
      <c r="AS20" s="43"/>
      <c r="AT20" s="43"/>
      <c r="AU20" s="44"/>
      <c r="AV20" s="43"/>
      <c r="AW20" s="43"/>
      <c r="AX20" s="36" t="s">
        <v>449</v>
      </c>
      <c r="AY20" s="31" t="s">
        <v>450</v>
      </c>
      <c r="AZ20" s="31">
        <v>1</v>
      </c>
      <c r="BA20" s="44"/>
      <c r="BB20" s="43"/>
      <c r="BC20" s="43"/>
      <c r="BD20" s="44"/>
      <c r="BE20" s="43"/>
      <c r="BF20" s="43"/>
      <c r="BG20" s="44"/>
      <c r="BH20" s="43"/>
      <c r="BI20" s="43"/>
      <c r="BJ20" s="44"/>
      <c r="BK20" s="43"/>
      <c r="BL20" s="43"/>
      <c r="BM20" s="44"/>
      <c r="BN20" s="43"/>
      <c r="BO20" s="43"/>
      <c r="BP20" s="44"/>
      <c r="BQ20" s="43"/>
      <c r="BR20" s="43"/>
      <c r="BS20" s="30" t="s">
        <v>30</v>
      </c>
      <c r="BT20" s="37">
        <f t="shared" si="12"/>
        <v>1</v>
      </c>
      <c r="BU20" s="31">
        <f t="shared" si="9"/>
        <v>1</v>
      </c>
      <c r="BV20" s="37">
        <f t="shared" si="10"/>
        <v>1</v>
      </c>
      <c r="BW20" s="38">
        <f t="shared" si="11"/>
        <v>1</v>
      </c>
      <c r="BX20" s="33" t="s">
        <v>29</v>
      </c>
      <c r="BY20" s="39" t="s">
        <v>115</v>
      </c>
    </row>
    <row r="21" spans="1:77" ht="75" x14ac:dyDescent="0.25">
      <c r="A21" s="46">
        <v>2019</v>
      </c>
      <c r="B21" s="46">
        <v>510</v>
      </c>
      <c r="C21" s="30" t="s">
        <v>67</v>
      </c>
      <c r="D21" s="30" t="s">
        <v>311</v>
      </c>
      <c r="E21" s="30" t="s">
        <v>319</v>
      </c>
      <c r="F21" s="31">
        <v>1</v>
      </c>
      <c r="G21" s="30" t="s">
        <v>327</v>
      </c>
      <c r="H21" s="30" t="s">
        <v>328</v>
      </c>
      <c r="I21" s="30" t="s">
        <v>329</v>
      </c>
      <c r="J21" s="31">
        <v>100</v>
      </c>
      <c r="K21" s="30" t="s">
        <v>12</v>
      </c>
      <c r="L21" s="35">
        <v>43647</v>
      </c>
      <c r="M21" s="35">
        <v>43830</v>
      </c>
      <c r="N21" s="42"/>
      <c r="O21" s="42"/>
      <c r="P21" s="43"/>
      <c r="Q21" s="42"/>
      <c r="R21" s="42"/>
      <c r="S21" s="43"/>
      <c r="T21" s="42"/>
      <c r="U21" s="42"/>
      <c r="V21" s="43"/>
      <c r="W21" s="42"/>
      <c r="X21" s="43"/>
      <c r="Y21" s="43"/>
      <c r="Z21" s="43"/>
      <c r="AA21" s="43"/>
      <c r="AB21" s="43"/>
      <c r="AC21" s="43"/>
      <c r="AD21" s="43"/>
      <c r="AE21" s="43"/>
      <c r="AF21" s="44"/>
      <c r="AG21" s="43"/>
      <c r="AH21" s="43"/>
      <c r="AI21" s="44"/>
      <c r="AJ21" s="43"/>
      <c r="AK21" s="43"/>
      <c r="AL21" s="44"/>
      <c r="AM21" s="43"/>
      <c r="AN21" s="43"/>
      <c r="AO21" s="44"/>
      <c r="AP21" s="43"/>
      <c r="AQ21" s="43"/>
      <c r="AR21" s="44"/>
      <c r="AS21" s="43"/>
      <c r="AT21" s="43"/>
      <c r="AU21" s="44"/>
      <c r="AV21" s="43"/>
      <c r="AW21" s="43"/>
      <c r="AX21" s="44"/>
      <c r="AY21" s="43"/>
      <c r="AZ21" s="43"/>
      <c r="BA21" s="36"/>
      <c r="BB21" s="31"/>
      <c r="BC21" s="31"/>
      <c r="BD21" s="36"/>
      <c r="BE21" s="31"/>
      <c r="BF21" s="31"/>
      <c r="BG21" s="36"/>
      <c r="BH21" s="31"/>
      <c r="BI21" s="31"/>
      <c r="BJ21" s="36"/>
      <c r="BK21" s="31"/>
      <c r="BL21" s="31"/>
      <c r="BM21" s="36"/>
      <c r="BN21" s="31"/>
      <c r="BO21" s="31"/>
      <c r="BP21" s="36"/>
      <c r="BQ21" s="31"/>
      <c r="BR21" s="31"/>
      <c r="BS21" s="30" t="s">
        <v>30</v>
      </c>
      <c r="BT21" s="37">
        <f t="shared" si="12"/>
        <v>100</v>
      </c>
      <c r="BU21" s="86">
        <f t="shared" si="9"/>
        <v>0</v>
      </c>
      <c r="BV21" s="37">
        <f t="shared" si="10"/>
        <v>100</v>
      </c>
      <c r="BW21" s="38">
        <f t="shared" si="11"/>
        <v>0</v>
      </c>
      <c r="BX21" s="33"/>
      <c r="BY21" s="39" t="s">
        <v>64</v>
      </c>
    </row>
    <row r="22" spans="1:77" ht="135" x14ac:dyDescent="0.25">
      <c r="A22" s="46">
        <v>2019</v>
      </c>
      <c r="B22" s="46">
        <v>12</v>
      </c>
      <c r="C22" s="30" t="s">
        <v>20</v>
      </c>
      <c r="D22" s="30" t="s">
        <v>422</v>
      </c>
      <c r="E22" s="30" t="s">
        <v>357</v>
      </c>
      <c r="F22" s="31">
        <v>1</v>
      </c>
      <c r="G22" s="30" t="s">
        <v>379</v>
      </c>
      <c r="H22" s="30" t="s">
        <v>380</v>
      </c>
      <c r="I22" s="30" t="s">
        <v>380</v>
      </c>
      <c r="J22" s="31">
        <v>1</v>
      </c>
      <c r="K22" s="30" t="s">
        <v>58</v>
      </c>
      <c r="L22" s="35">
        <v>43661</v>
      </c>
      <c r="M22" s="35">
        <v>43830</v>
      </c>
      <c r="N22" s="42"/>
      <c r="O22" s="42"/>
      <c r="P22" s="43"/>
      <c r="Q22" s="42"/>
      <c r="R22" s="42"/>
      <c r="S22" s="43"/>
      <c r="T22" s="42"/>
      <c r="U22" s="42"/>
      <c r="V22" s="43"/>
      <c r="W22" s="42"/>
      <c r="X22" s="43"/>
      <c r="Y22" s="43"/>
      <c r="Z22" s="43"/>
      <c r="AA22" s="43"/>
      <c r="AB22" s="43"/>
      <c r="AC22" s="43"/>
      <c r="AD22" s="43"/>
      <c r="AE22" s="43"/>
      <c r="AF22" s="44"/>
      <c r="AG22" s="43"/>
      <c r="AH22" s="43"/>
      <c r="AI22" s="44"/>
      <c r="AJ22" s="43"/>
      <c r="AK22" s="43"/>
      <c r="AL22" s="44"/>
      <c r="AM22" s="43"/>
      <c r="AN22" s="43"/>
      <c r="AO22" s="44"/>
      <c r="AP22" s="43"/>
      <c r="AQ22" s="43"/>
      <c r="AR22" s="44"/>
      <c r="AS22" s="43"/>
      <c r="AT22" s="43"/>
      <c r="AU22" s="44"/>
      <c r="AV22" s="43"/>
      <c r="AW22" s="43"/>
      <c r="AX22" s="44"/>
      <c r="AY22" s="43"/>
      <c r="AZ22" s="43"/>
      <c r="BA22" s="36" t="s">
        <v>481</v>
      </c>
      <c r="BB22" s="31" t="s">
        <v>482</v>
      </c>
      <c r="BC22" s="31"/>
      <c r="BD22" s="36"/>
      <c r="BE22" s="31"/>
      <c r="BF22" s="31"/>
      <c r="BG22" s="36"/>
      <c r="BH22" s="31"/>
      <c r="BI22" s="31"/>
      <c r="BJ22" s="36" t="s">
        <v>484</v>
      </c>
      <c r="BK22" s="31" t="s">
        <v>483</v>
      </c>
      <c r="BL22" s="31"/>
      <c r="BM22" s="36"/>
      <c r="BN22" s="31"/>
      <c r="BO22" s="31"/>
      <c r="BP22" s="36"/>
      <c r="BQ22" s="31"/>
      <c r="BR22" s="31"/>
      <c r="BS22" s="30" t="s">
        <v>30</v>
      </c>
      <c r="BT22" s="37">
        <f t="shared" si="12"/>
        <v>1</v>
      </c>
      <c r="BU22" s="86">
        <f t="shared" si="9"/>
        <v>0</v>
      </c>
      <c r="BV22" s="37">
        <f t="shared" si="10"/>
        <v>1</v>
      </c>
      <c r="BW22" s="38">
        <f t="shared" si="11"/>
        <v>0</v>
      </c>
      <c r="BX22" s="33"/>
      <c r="BY22" s="39" t="s">
        <v>64</v>
      </c>
    </row>
    <row r="23" spans="1:77" ht="135" x14ac:dyDescent="0.25">
      <c r="A23" s="46">
        <v>2019</v>
      </c>
      <c r="B23" s="46">
        <v>12</v>
      </c>
      <c r="C23" s="30" t="s">
        <v>65</v>
      </c>
      <c r="D23" s="30" t="s">
        <v>423</v>
      </c>
      <c r="E23" s="30" t="s">
        <v>358</v>
      </c>
      <c r="F23" s="31">
        <v>1</v>
      </c>
      <c r="G23" s="30" t="s">
        <v>381</v>
      </c>
      <c r="H23" s="30" t="s">
        <v>382</v>
      </c>
      <c r="I23" s="30" t="s">
        <v>100</v>
      </c>
      <c r="J23" s="31">
        <v>2</v>
      </c>
      <c r="K23" s="30" t="s">
        <v>9</v>
      </c>
      <c r="L23" s="35">
        <v>43661</v>
      </c>
      <c r="M23" s="35">
        <v>43692</v>
      </c>
      <c r="N23" s="42"/>
      <c r="O23" s="42"/>
      <c r="P23" s="43"/>
      <c r="Q23" s="42"/>
      <c r="R23" s="42"/>
      <c r="S23" s="43"/>
      <c r="T23" s="42"/>
      <c r="U23" s="42"/>
      <c r="V23" s="43"/>
      <c r="W23" s="42"/>
      <c r="X23" s="43"/>
      <c r="Y23" s="43"/>
      <c r="Z23" s="43"/>
      <c r="AA23" s="43"/>
      <c r="AB23" s="43"/>
      <c r="AC23" s="43"/>
      <c r="AD23" s="43"/>
      <c r="AE23" s="43"/>
      <c r="AF23" s="44"/>
      <c r="AG23" s="43"/>
      <c r="AH23" s="43"/>
      <c r="AI23" s="44"/>
      <c r="AJ23" s="43"/>
      <c r="AK23" s="43"/>
      <c r="AL23" s="44"/>
      <c r="AM23" s="43"/>
      <c r="AN23" s="43"/>
      <c r="AO23" s="44"/>
      <c r="AP23" s="43"/>
      <c r="AQ23" s="43"/>
      <c r="AR23" s="44"/>
      <c r="AS23" s="43"/>
      <c r="AT23" s="43"/>
      <c r="AU23" s="44"/>
      <c r="AV23" s="43"/>
      <c r="AW23" s="43"/>
      <c r="AX23" s="44"/>
      <c r="AY23" s="43"/>
      <c r="AZ23" s="43"/>
      <c r="BA23" s="36"/>
      <c r="BB23" s="31"/>
      <c r="BC23" s="31"/>
      <c r="BD23" s="36"/>
      <c r="BE23" s="31"/>
      <c r="BF23" s="31"/>
      <c r="BG23" s="44"/>
      <c r="BH23" s="43"/>
      <c r="BI23" s="43"/>
      <c r="BJ23" s="44"/>
      <c r="BK23" s="43"/>
      <c r="BL23" s="43"/>
      <c r="BM23" s="44" t="s">
        <v>500</v>
      </c>
      <c r="BN23" s="43" t="s">
        <v>499</v>
      </c>
      <c r="BO23" s="43">
        <v>1</v>
      </c>
      <c r="BP23" s="44"/>
      <c r="BQ23" s="43"/>
      <c r="BR23" s="43"/>
      <c r="BS23" s="30" t="s">
        <v>30</v>
      </c>
      <c r="BT23" s="37">
        <f t="shared" si="12"/>
        <v>2</v>
      </c>
      <c r="BU23" s="31">
        <f t="shared" si="9"/>
        <v>1</v>
      </c>
      <c r="BV23" s="37">
        <f t="shared" si="10"/>
        <v>2</v>
      </c>
      <c r="BW23" s="38">
        <f t="shared" si="11"/>
        <v>0.5</v>
      </c>
      <c r="BX23" s="33"/>
      <c r="BY23" s="82" t="s">
        <v>503</v>
      </c>
    </row>
    <row r="24" spans="1:77" ht="135" x14ac:dyDescent="0.25">
      <c r="A24" s="46">
        <v>2019</v>
      </c>
      <c r="B24" s="46">
        <v>12</v>
      </c>
      <c r="C24" s="30" t="s">
        <v>66</v>
      </c>
      <c r="D24" s="30" t="s">
        <v>424</v>
      </c>
      <c r="E24" s="30" t="s">
        <v>359</v>
      </c>
      <c r="F24" s="31">
        <v>1</v>
      </c>
      <c r="G24" s="30" t="s">
        <v>383</v>
      </c>
      <c r="H24" s="30" t="s">
        <v>328</v>
      </c>
      <c r="I24" s="30" t="s">
        <v>329</v>
      </c>
      <c r="J24" s="31">
        <v>100</v>
      </c>
      <c r="K24" s="30" t="s">
        <v>12</v>
      </c>
      <c r="L24" s="35">
        <v>43647</v>
      </c>
      <c r="M24" s="35">
        <v>43830</v>
      </c>
      <c r="N24" s="42"/>
      <c r="O24" s="42"/>
      <c r="P24" s="43"/>
      <c r="Q24" s="42"/>
      <c r="R24" s="42"/>
      <c r="S24" s="43"/>
      <c r="T24" s="42"/>
      <c r="U24" s="42"/>
      <c r="V24" s="43"/>
      <c r="W24" s="42"/>
      <c r="X24" s="43"/>
      <c r="Y24" s="43"/>
      <c r="Z24" s="43"/>
      <c r="AA24" s="43"/>
      <c r="AB24" s="43"/>
      <c r="AC24" s="43"/>
      <c r="AD24" s="43"/>
      <c r="AE24" s="43"/>
      <c r="AF24" s="44"/>
      <c r="AG24" s="43"/>
      <c r="AH24" s="43"/>
      <c r="AI24" s="44"/>
      <c r="AJ24" s="43"/>
      <c r="AK24" s="43"/>
      <c r="AL24" s="44"/>
      <c r="AM24" s="43"/>
      <c r="AN24" s="43"/>
      <c r="AO24" s="44"/>
      <c r="AP24" s="43"/>
      <c r="AQ24" s="43"/>
      <c r="AR24" s="44"/>
      <c r="AS24" s="43"/>
      <c r="AT24" s="43"/>
      <c r="AU24" s="44"/>
      <c r="AV24" s="43"/>
      <c r="AW24" s="43"/>
      <c r="AX24" s="44"/>
      <c r="AY24" s="43"/>
      <c r="AZ24" s="43"/>
      <c r="BA24" s="36"/>
      <c r="BB24" s="31"/>
      <c r="BC24" s="31"/>
      <c r="BD24" s="36" t="s">
        <v>485</v>
      </c>
      <c r="BE24" s="31" t="s">
        <v>483</v>
      </c>
      <c r="BF24" s="31">
        <v>1</v>
      </c>
      <c r="BG24" s="36"/>
      <c r="BH24" s="31"/>
      <c r="BI24" s="31"/>
      <c r="BJ24" s="36"/>
      <c r="BK24" s="31"/>
      <c r="BL24" s="31"/>
      <c r="BM24" s="36"/>
      <c r="BN24" s="31"/>
      <c r="BO24" s="31"/>
      <c r="BP24" s="36"/>
      <c r="BQ24" s="31"/>
      <c r="BR24" s="31"/>
      <c r="BS24" s="30" t="s">
        <v>30</v>
      </c>
      <c r="BT24" s="37">
        <f t="shared" si="12"/>
        <v>100</v>
      </c>
      <c r="BU24" s="31">
        <f t="shared" si="9"/>
        <v>1</v>
      </c>
      <c r="BV24" s="37">
        <f t="shared" si="10"/>
        <v>100</v>
      </c>
      <c r="BW24" s="38">
        <f t="shared" si="11"/>
        <v>0.01</v>
      </c>
      <c r="BX24" s="33"/>
      <c r="BY24" s="39" t="s">
        <v>502</v>
      </c>
    </row>
    <row r="25" spans="1:77" ht="135" x14ac:dyDescent="0.25">
      <c r="A25" s="46">
        <v>2019</v>
      </c>
      <c r="B25" s="46">
        <v>12</v>
      </c>
      <c r="C25" s="30" t="s">
        <v>67</v>
      </c>
      <c r="D25" s="30" t="s">
        <v>425</v>
      </c>
      <c r="E25" s="30" t="s">
        <v>358</v>
      </c>
      <c r="F25" s="31">
        <v>1</v>
      </c>
      <c r="G25" s="30" t="s">
        <v>381</v>
      </c>
      <c r="H25" s="30" t="s">
        <v>382</v>
      </c>
      <c r="I25" s="30" t="s">
        <v>100</v>
      </c>
      <c r="J25" s="31">
        <v>2</v>
      </c>
      <c r="K25" s="30" t="s">
        <v>9</v>
      </c>
      <c r="L25" s="35">
        <v>43661</v>
      </c>
      <c r="M25" s="35">
        <v>43692</v>
      </c>
      <c r="N25" s="42"/>
      <c r="O25" s="42"/>
      <c r="P25" s="43"/>
      <c r="Q25" s="42"/>
      <c r="R25" s="42"/>
      <c r="S25" s="43"/>
      <c r="T25" s="42"/>
      <c r="U25" s="42"/>
      <c r="V25" s="43"/>
      <c r="W25" s="42"/>
      <c r="X25" s="43"/>
      <c r="Y25" s="43"/>
      <c r="Z25" s="43"/>
      <c r="AA25" s="43"/>
      <c r="AB25" s="43"/>
      <c r="AC25" s="43"/>
      <c r="AD25" s="43"/>
      <c r="AE25" s="43"/>
      <c r="AF25" s="44"/>
      <c r="AG25" s="43"/>
      <c r="AH25" s="43"/>
      <c r="AI25" s="44"/>
      <c r="AJ25" s="43"/>
      <c r="AK25" s="43"/>
      <c r="AL25" s="44"/>
      <c r="AM25" s="43"/>
      <c r="AN25" s="43"/>
      <c r="AO25" s="44"/>
      <c r="AP25" s="43"/>
      <c r="AQ25" s="43"/>
      <c r="AR25" s="44"/>
      <c r="AS25" s="43"/>
      <c r="AT25" s="43"/>
      <c r="AU25" s="44"/>
      <c r="AV25" s="43"/>
      <c r="AW25" s="43"/>
      <c r="AX25" s="44"/>
      <c r="AY25" s="43"/>
      <c r="AZ25" s="43"/>
      <c r="BA25" s="36"/>
      <c r="BB25" s="31"/>
      <c r="BC25" s="31"/>
      <c r="BD25" s="36"/>
      <c r="BE25" s="31"/>
      <c r="BF25" s="31"/>
      <c r="BG25" s="44"/>
      <c r="BH25" s="43"/>
      <c r="BI25" s="43"/>
      <c r="BJ25" s="44"/>
      <c r="BK25" s="43"/>
      <c r="BL25" s="43"/>
      <c r="BM25" s="44" t="s">
        <v>500</v>
      </c>
      <c r="BN25" s="43" t="s">
        <v>499</v>
      </c>
      <c r="BO25" s="43">
        <v>1</v>
      </c>
      <c r="BP25" s="44"/>
      <c r="BQ25" s="43"/>
      <c r="BR25" s="43"/>
      <c r="BS25" s="30" t="s">
        <v>30</v>
      </c>
      <c r="BT25" s="37">
        <f t="shared" si="12"/>
        <v>2</v>
      </c>
      <c r="BU25" s="31">
        <f t="shared" si="9"/>
        <v>1</v>
      </c>
      <c r="BV25" s="37">
        <f t="shared" si="10"/>
        <v>2</v>
      </c>
      <c r="BW25" s="38">
        <f t="shared" si="11"/>
        <v>0.5</v>
      </c>
      <c r="BX25" s="33"/>
      <c r="BY25" s="82" t="s">
        <v>503</v>
      </c>
    </row>
    <row r="26" spans="1:77" ht="150" x14ac:dyDescent="0.25">
      <c r="A26" s="46">
        <v>2019</v>
      </c>
      <c r="B26" s="46">
        <v>12</v>
      </c>
      <c r="C26" s="30" t="s">
        <v>68</v>
      </c>
      <c r="D26" s="30" t="s">
        <v>426</v>
      </c>
      <c r="E26" s="30" t="s">
        <v>360</v>
      </c>
      <c r="F26" s="31">
        <v>1</v>
      </c>
      <c r="G26" s="30" t="s">
        <v>384</v>
      </c>
      <c r="H26" s="30" t="s">
        <v>98</v>
      </c>
      <c r="I26" s="30" t="s">
        <v>99</v>
      </c>
      <c r="J26" s="31">
        <v>1</v>
      </c>
      <c r="K26" s="30" t="s">
        <v>13</v>
      </c>
      <c r="L26" s="35">
        <v>43661</v>
      </c>
      <c r="M26" s="35">
        <v>43692</v>
      </c>
      <c r="N26" s="42"/>
      <c r="O26" s="42"/>
      <c r="P26" s="43"/>
      <c r="Q26" s="42"/>
      <c r="R26" s="42"/>
      <c r="S26" s="43"/>
      <c r="T26" s="42"/>
      <c r="U26" s="42"/>
      <c r="V26" s="43"/>
      <c r="W26" s="42"/>
      <c r="X26" s="43"/>
      <c r="Y26" s="43"/>
      <c r="Z26" s="43"/>
      <c r="AA26" s="43"/>
      <c r="AB26" s="43"/>
      <c r="AC26" s="43"/>
      <c r="AD26" s="43"/>
      <c r="AE26" s="43"/>
      <c r="AF26" s="44"/>
      <c r="AG26" s="43"/>
      <c r="AH26" s="43"/>
      <c r="AI26" s="44"/>
      <c r="AJ26" s="43"/>
      <c r="AK26" s="43"/>
      <c r="AL26" s="44"/>
      <c r="AM26" s="43"/>
      <c r="AN26" s="43"/>
      <c r="AO26" s="44"/>
      <c r="AP26" s="43"/>
      <c r="AQ26" s="43"/>
      <c r="AR26" s="44"/>
      <c r="AS26" s="43"/>
      <c r="AT26" s="43"/>
      <c r="AU26" s="44"/>
      <c r="AV26" s="43"/>
      <c r="AW26" s="43"/>
      <c r="AX26" s="44"/>
      <c r="AY26" s="43"/>
      <c r="AZ26" s="43"/>
      <c r="BA26" s="36"/>
      <c r="BB26" s="31"/>
      <c r="BC26" s="31"/>
      <c r="BD26" s="36" t="s">
        <v>466</v>
      </c>
      <c r="BE26" s="31" t="s">
        <v>467</v>
      </c>
      <c r="BF26" s="31">
        <v>1</v>
      </c>
      <c r="BG26" s="44"/>
      <c r="BH26" s="43"/>
      <c r="BI26" s="43"/>
      <c r="BJ26" s="44"/>
      <c r="BK26" s="43"/>
      <c r="BL26" s="43"/>
      <c r="BM26" s="44"/>
      <c r="BN26" s="43"/>
      <c r="BO26" s="43"/>
      <c r="BP26" s="44"/>
      <c r="BQ26" s="43"/>
      <c r="BR26" s="43"/>
      <c r="BS26" s="30" t="s">
        <v>30</v>
      </c>
      <c r="BT26" s="37">
        <f t="shared" si="12"/>
        <v>1</v>
      </c>
      <c r="BU26" s="31">
        <f t="shared" si="9"/>
        <v>1</v>
      </c>
      <c r="BV26" s="37">
        <f t="shared" si="10"/>
        <v>1</v>
      </c>
      <c r="BW26" s="38">
        <f t="shared" si="11"/>
        <v>1</v>
      </c>
      <c r="BX26" s="33"/>
      <c r="BY26" s="39" t="s">
        <v>115</v>
      </c>
    </row>
    <row r="27" spans="1:77" ht="135" x14ac:dyDescent="0.25">
      <c r="A27" s="46">
        <v>2019</v>
      </c>
      <c r="B27" s="46">
        <v>12</v>
      </c>
      <c r="C27" s="30" t="s">
        <v>69</v>
      </c>
      <c r="D27" s="30" t="s">
        <v>427</v>
      </c>
      <c r="E27" s="30" t="s">
        <v>361</v>
      </c>
      <c r="F27" s="31">
        <v>1</v>
      </c>
      <c r="G27" s="30" t="s">
        <v>385</v>
      </c>
      <c r="H27" s="30" t="s">
        <v>386</v>
      </c>
      <c r="I27" s="30" t="s">
        <v>387</v>
      </c>
      <c r="J27" s="31">
        <v>100</v>
      </c>
      <c r="K27" s="30" t="s">
        <v>388</v>
      </c>
      <c r="L27" s="35">
        <v>43661</v>
      </c>
      <c r="M27" s="35">
        <v>43830</v>
      </c>
      <c r="N27" s="42"/>
      <c r="O27" s="42"/>
      <c r="P27" s="43"/>
      <c r="Q27" s="42"/>
      <c r="R27" s="42"/>
      <c r="S27" s="43"/>
      <c r="T27" s="42"/>
      <c r="U27" s="42"/>
      <c r="V27" s="43"/>
      <c r="W27" s="42"/>
      <c r="X27" s="43"/>
      <c r="Y27" s="43"/>
      <c r="Z27" s="43"/>
      <c r="AA27" s="43"/>
      <c r="AB27" s="43"/>
      <c r="AC27" s="43"/>
      <c r="AD27" s="43"/>
      <c r="AE27" s="43"/>
      <c r="AF27" s="44"/>
      <c r="AG27" s="43"/>
      <c r="AH27" s="43"/>
      <c r="AI27" s="44"/>
      <c r="AJ27" s="43"/>
      <c r="AK27" s="43"/>
      <c r="AL27" s="44"/>
      <c r="AM27" s="43"/>
      <c r="AN27" s="43"/>
      <c r="AO27" s="44"/>
      <c r="AP27" s="43"/>
      <c r="AQ27" s="43"/>
      <c r="AR27" s="44"/>
      <c r="AS27" s="43"/>
      <c r="AT27" s="43"/>
      <c r="AU27" s="44"/>
      <c r="AV27" s="43"/>
      <c r="AW27" s="43"/>
      <c r="AX27" s="44"/>
      <c r="AY27" s="43"/>
      <c r="AZ27" s="43"/>
      <c r="BA27" s="36" t="s">
        <v>504</v>
      </c>
      <c r="BB27" s="31" t="s">
        <v>505</v>
      </c>
      <c r="BC27" s="31">
        <v>1</v>
      </c>
      <c r="BD27" s="36" t="s">
        <v>506</v>
      </c>
      <c r="BE27" s="31"/>
      <c r="BF27" s="31"/>
      <c r="BG27" s="36" t="s">
        <v>508</v>
      </c>
      <c r="BH27" s="31" t="s">
        <v>507</v>
      </c>
      <c r="BI27" s="31">
        <v>1</v>
      </c>
      <c r="BJ27" s="36" t="s">
        <v>504</v>
      </c>
      <c r="BK27" s="31" t="s">
        <v>507</v>
      </c>
      <c r="BL27" s="31">
        <v>1</v>
      </c>
      <c r="BM27" s="36"/>
      <c r="BN27" s="31"/>
      <c r="BO27" s="31"/>
      <c r="BP27" s="36"/>
      <c r="BQ27" s="31"/>
      <c r="BR27" s="31"/>
      <c r="BS27" s="30" t="s">
        <v>56</v>
      </c>
      <c r="BT27" s="37">
        <f t="shared" si="12"/>
        <v>100</v>
      </c>
      <c r="BU27" s="31">
        <f t="shared" si="9"/>
        <v>3</v>
      </c>
      <c r="BV27" s="37">
        <f t="shared" si="10"/>
        <v>100</v>
      </c>
      <c r="BW27" s="38">
        <f t="shared" si="11"/>
        <v>0.03</v>
      </c>
      <c r="BX27" s="33"/>
      <c r="BY27" s="39" t="s">
        <v>509</v>
      </c>
    </row>
    <row r="28" spans="1:77" ht="90" x14ac:dyDescent="0.25">
      <c r="A28" s="46">
        <v>2019</v>
      </c>
      <c r="B28" s="46">
        <v>12</v>
      </c>
      <c r="C28" s="30" t="s">
        <v>70</v>
      </c>
      <c r="D28" s="30" t="s">
        <v>428</v>
      </c>
      <c r="E28" s="30" t="s">
        <v>362</v>
      </c>
      <c r="F28" s="31">
        <v>1</v>
      </c>
      <c r="G28" s="30" t="s">
        <v>389</v>
      </c>
      <c r="H28" s="30" t="s">
        <v>390</v>
      </c>
      <c r="I28" s="30" t="s">
        <v>390</v>
      </c>
      <c r="J28" s="31">
        <v>1</v>
      </c>
      <c r="K28" s="30" t="s">
        <v>12</v>
      </c>
      <c r="L28" s="35">
        <v>43661</v>
      </c>
      <c r="M28" s="35">
        <v>43830</v>
      </c>
      <c r="N28" s="42"/>
      <c r="O28" s="42"/>
      <c r="P28" s="43"/>
      <c r="Q28" s="42"/>
      <c r="R28" s="42"/>
      <c r="S28" s="43"/>
      <c r="T28" s="42"/>
      <c r="U28" s="42"/>
      <c r="V28" s="43"/>
      <c r="W28" s="42"/>
      <c r="X28" s="43"/>
      <c r="Y28" s="43"/>
      <c r="Z28" s="43"/>
      <c r="AA28" s="43"/>
      <c r="AB28" s="43"/>
      <c r="AC28" s="43"/>
      <c r="AD28" s="43"/>
      <c r="AE28" s="43"/>
      <c r="AF28" s="44"/>
      <c r="AG28" s="43"/>
      <c r="AH28" s="43"/>
      <c r="AI28" s="44"/>
      <c r="AJ28" s="43"/>
      <c r="AK28" s="43"/>
      <c r="AL28" s="44"/>
      <c r="AM28" s="43"/>
      <c r="AN28" s="43"/>
      <c r="AO28" s="44"/>
      <c r="AP28" s="43"/>
      <c r="AQ28" s="43"/>
      <c r="AR28" s="44"/>
      <c r="AS28" s="43"/>
      <c r="AT28" s="43"/>
      <c r="AU28" s="44"/>
      <c r="AV28" s="43"/>
      <c r="AW28" s="43"/>
      <c r="AX28" s="44"/>
      <c r="AY28" s="43"/>
      <c r="AZ28" s="43"/>
      <c r="BA28" s="36"/>
      <c r="BB28" s="31"/>
      <c r="BC28" s="31"/>
      <c r="BD28" s="36"/>
      <c r="BE28" s="31"/>
      <c r="BF28" s="31"/>
      <c r="BG28" s="36"/>
      <c r="BH28" s="31"/>
      <c r="BI28" s="31"/>
      <c r="BJ28" s="36"/>
      <c r="BK28" s="31"/>
      <c r="BL28" s="31"/>
      <c r="BM28" s="36"/>
      <c r="BN28" s="31"/>
      <c r="BO28" s="31"/>
      <c r="BP28" s="36"/>
      <c r="BQ28" s="31"/>
      <c r="BR28" s="31"/>
      <c r="BS28" s="30" t="s">
        <v>30</v>
      </c>
      <c r="BT28" s="37">
        <f t="shared" si="12"/>
        <v>1</v>
      </c>
      <c r="BU28" s="86">
        <f t="shared" si="9"/>
        <v>0</v>
      </c>
      <c r="BV28" s="37">
        <f t="shared" si="10"/>
        <v>1</v>
      </c>
      <c r="BW28" s="38">
        <f t="shared" si="11"/>
        <v>0</v>
      </c>
      <c r="BX28" s="33"/>
      <c r="BY28" s="39" t="s">
        <v>510</v>
      </c>
    </row>
    <row r="29" spans="1:77" ht="120" x14ac:dyDescent="0.25">
      <c r="A29" s="46">
        <v>2019</v>
      </c>
      <c r="B29" s="46">
        <v>12</v>
      </c>
      <c r="C29" s="30" t="s">
        <v>71</v>
      </c>
      <c r="D29" s="30" t="s">
        <v>429</v>
      </c>
      <c r="E29" s="30" t="s">
        <v>363</v>
      </c>
      <c r="F29" s="31">
        <v>1</v>
      </c>
      <c r="G29" s="30" t="s">
        <v>391</v>
      </c>
      <c r="H29" s="30" t="s">
        <v>392</v>
      </c>
      <c r="I29" s="30" t="s">
        <v>393</v>
      </c>
      <c r="J29" s="31">
        <v>2</v>
      </c>
      <c r="K29" s="30" t="s">
        <v>11</v>
      </c>
      <c r="L29" s="35">
        <v>43709</v>
      </c>
      <c r="M29" s="35">
        <v>43830</v>
      </c>
      <c r="N29" s="42"/>
      <c r="O29" s="42"/>
      <c r="P29" s="43"/>
      <c r="Q29" s="42"/>
      <c r="R29" s="42"/>
      <c r="S29" s="43"/>
      <c r="T29" s="42"/>
      <c r="U29" s="42"/>
      <c r="V29" s="43"/>
      <c r="W29" s="42"/>
      <c r="X29" s="43"/>
      <c r="Y29" s="43"/>
      <c r="Z29" s="43"/>
      <c r="AA29" s="43"/>
      <c r="AB29" s="43"/>
      <c r="AC29" s="43"/>
      <c r="AD29" s="43"/>
      <c r="AE29" s="43"/>
      <c r="AF29" s="44"/>
      <c r="AG29" s="43"/>
      <c r="AH29" s="43"/>
      <c r="AI29" s="44"/>
      <c r="AJ29" s="43"/>
      <c r="AK29" s="43"/>
      <c r="AL29" s="44"/>
      <c r="AM29" s="43"/>
      <c r="AN29" s="43"/>
      <c r="AO29" s="44"/>
      <c r="AP29" s="43"/>
      <c r="AQ29" s="43"/>
      <c r="AR29" s="44"/>
      <c r="AS29" s="43"/>
      <c r="AT29" s="43"/>
      <c r="AU29" s="44"/>
      <c r="AV29" s="43"/>
      <c r="AW29" s="43"/>
      <c r="AX29" s="44"/>
      <c r="AY29" s="43"/>
      <c r="AZ29" s="43"/>
      <c r="BA29" s="44"/>
      <c r="BB29" s="43"/>
      <c r="BC29" s="43"/>
      <c r="BD29" s="44"/>
      <c r="BE29" s="43"/>
      <c r="BF29" s="43"/>
      <c r="BG29" s="36" t="s">
        <v>472</v>
      </c>
      <c r="BH29" s="31" t="s">
        <v>473</v>
      </c>
      <c r="BI29" s="31">
        <v>1</v>
      </c>
      <c r="BJ29" s="36"/>
      <c r="BK29" s="31"/>
      <c r="BL29" s="31"/>
      <c r="BM29" s="36"/>
      <c r="BN29" s="31"/>
      <c r="BO29" s="31"/>
      <c r="BP29" s="36"/>
      <c r="BQ29" s="31"/>
      <c r="BR29" s="31"/>
      <c r="BS29" s="30" t="s">
        <v>30</v>
      </c>
      <c r="BT29" s="37">
        <f t="shared" si="12"/>
        <v>2</v>
      </c>
      <c r="BU29" s="31">
        <f t="shared" si="9"/>
        <v>1</v>
      </c>
      <c r="BV29" s="37">
        <f t="shared" si="10"/>
        <v>2</v>
      </c>
      <c r="BW29" s="38">
        <f t="shared" si="11"/>
        <v>0.5</v>
      </c>
      <c r="BX29" s="33"/>
      <c r="BY29" s="39" t="s">
        <v>64</v>
      </c>
    </row>
    <row r="30" spans="1:77" ht="60" x14ac:dyDescent="0.25">
      <c r="A30" s="46">
        <v>2019</v>
      </c>
      <c r="B30" s="46">
        <v>12</v>
      </c>
      <c r="C30" s="30" t="s">
        <v>72</v>
      </c>
      <c r="D30" s="30" t="s">
        <v>430</v>
      </c>
      <c r="E30" s="30" t="s">
        <v>364</v>
      </c>
      <c r="F30" s="31">
        <v>1</v>
      </c>
      <c r="G30" s="30" t="s">
        <v>394</v>
      </c>
      <c r="H30" s="30" t="s">
        <v>395</v>
      </c>
      <c r="I30" s="30" t="s">
        <v>395</v>
      </c>
      <c r="J30" s="31">
        <v>1</v>
      </c>
      <c r="K30" s="30" t="s">
        <v>12</v>
      </c>
      <c r="L30" s="35">
        <v>43650</v>
      </c>
      <c r="M30" s="35">
        <v>43707</v>
      </c>
      <c r="N30" s="42"/>
      <c r="O30" s="42"/>
      <c r="P30" s="43"/>
      <c r="Q30" s="42"/>
      <c r="R30" s="42"/>
      <c r="S30" s="43"/>
      <c r="T30" s="42"/>
      <c r="U30" s="42"/>
      <c r="V30" s="43"/>
      <c r="W30" s="42"/>
      <c r="X30" s="43"/>
      <c r="Y30" s="43"/>
      <c r="Z30" s="43"/>
      <c r="AA30" s="43"/>
      <c r="AB30" s="43"/>
      <c r="AC30" s="43"/>
      <c r="AD30" s="43"/>
      <c r="AE30" s="43"/>
      <c r="AF30" s="44"/>
      <c r="AG30" s="43"/>
      <c r="AH30" s="43"/>
      <c r="AI30" s="44"/>
      <c r="AJ30" s="43"/>
      <c r="AK30" s="43"/>
      <c r="AL30" s="44"/>
      <c r="AM30" s="43"/>
      <c r="AN30" s="43"/>
      <c r="AO30" s="44"/>
      <c r="AP30" s="43"/>
      <c r="AQ30" s="43"/>
      <c r="AR30" s="44"/>
      <c r="AS30" s="43"/>
      <c r="AT30" s="43"/>
      <c r="AU30" s="44"/>
      <c r="AV30" s="43"/>
      <c r="AW30" s="43"/>
      <c r="AX30" s="44"/>
      <c r="AY30" s="43"/>
      <c r="AZ30" s="43"/>
      <c r="BA30" s="36" t="s">
        <v>468</v>
      </c>
      <c r="BB30" s="31" t="s">
        <v>469</v>
      </c>
      <c r="BC30" s="31">
        <v>1</v>
      </c>
      <c r="BD30" s="36"/>
      <c r="BE30" s="31"/>
      <c r="BF30" s="31"/>
      <c r="BG30" s="44" t="s">
        <v>486</v>
      </c>
      <c r="BH30" s="43" t="s">
        <v>487</v>
      </c>
      <c r="BI30" s="43"/>
      <c r="BJ30" s="44"/>
      <c r="BK30" s="43"/>
      <c r="BL30" s="43"/>
      <c r="BM30" s="44"/>
      <c r="BN30" s="43"/>
      <c r="BO30" s="43"/>
      <c r="BP30" s="44"/>
      <c r="BQ30" s="43"/>
      <c r="BR30" s="43"/>
      <c r="BS30" s="30" t="s">
        <v>30</v>
      </c>
      <c r="BT30" s="37">
        <f t="shared" si="12"/>
        <v>1</v>
      </c>
      <c r="BU30" s="31">
        <f t="shared" si="9"/>
        <v>1</v>
      </c>
      <c r="BV30" s="37">
        <f t="shared" si="10"/>
        <v>1</v>
      </c>
      <c r="BW30" s="38">
        <f t="shared" si="11"/>
        <v>1</v>
      </c>
      <c r="BX30" s="33"/>
      <c r="BY30" s="39" t="s">
        <v>115</v>
      </c>
    </row>
    <row r="31" spans="1:77" ht="105" x14ac:dyDescent="0.25">
      <c r="A31" s="46">
        <v>2019</v>
      </c>
      <c r="B31" s="46">
        <v>12</v>
      </c>
      <c r="C31" s="30" t="s">
        <v>73</v>
      </c>
      <c r="D31" s="30" t="s">
        <v>431</v>
      </c>
      <c r="E31" s="30" t="s">
        <v>365</v>
      </c>
      <c r="F31" s="31">
        <v>1</v>
      </c>
      <c r="G31" s="30" t="s">
        <v>396</v>
      </c>
      <c r="H31" s="30" t="s">
        <v>397</v>
      </c>
      <c r="I31" s="30" t="s">
        <v>398</v>
      </c>
      <c r="J31" s="31">
        <v>1</v>
      </c>
      <c r="K31" s="30" t="s">
        <v>399</v>
      </c>
      <c r="L31" s="35">
        <v>43661</v>
      </c>
      <c r="M31" s="35">
        <v>43707</v>
      </c>
      <c r="N31" s="42"/>
      <c r="O31" s="42"/>
      <c r="P31" s="43"/>
      <c r="Q31" s="42"/>
      <c r="R31" s="42"/>
      <c r="S31" s="43"/>
      <c r="T31" s="42"/>
      <c r="U31" s="42"/>
      <c r="V31" s="43"/>
      <c r="W31" s="42"/>
      <c r="X31" s="43"/>
      <c r="Y31" s="43"/>
      <c r="Z31" s="43"/>
      <c r="AA31" s="43"/>
      <c r="AB31" s="43"/>
      <c r="AC31" s="43"/>
      <c r="AD31" s="43"/>
      <c r="AE31" s="43"/>
      <c r="AF31" s="44"/>
      <c r="AG31" s="43"/>
      <c r="AH31" s="43"/>
      <c r="AI31" s="44"/>
      <c r="AJ31" s="43"/>
      <c r="AK31" s="43"/>
      <c r="AL31" s="44"/>
      <c r="AM31" s="43"/>
      <c r="AN31" s="43"/>
      <c r="AO31" s="44"/>
      <c r="AP31" s="43"/>
      <c r="AQ31" s="43"/>
      <c r="AR31" s="44"/>
      <c r="AS31" s="43"/>
      <c r="AT31" s="43"/>
      <c r="AU31" s="44"/>
      <c r="AV31" s="43"/>
      <c r="AW31" s="43"/>
      <c r="AX31" s="44"/>
      <c r="AY31" s="43"/>
      <c r="AZ31" s="43"/>
      <c r="BA31" s="36" t="s">
        <v>488</v>
      </c>
      <c r="BB31" s="31" t="s">
        <v>489</v>
      </c>
      <c r="BC31" s="31">
        <v>1</v>
      </c>
      <c r="BD31" s="36"/>
      <c r="BE31" s="31"/>
      <c r="BF31" s="31"/>
      <c r="BG31" s="44"/>
      <c r="BH31" s="43"/>
      <c r="BI31" s="43"/>
      <c r="BJ31" s="44"/>
      <c r="BK31" s="43"/>
      <c r="BL31" s="43"/>
      <c r="BM31" s="44"/>
      <c r="BN31" s="43"/>
      <c r="BO31" s="43"/>
      <c r="BP31" s="44"/>
      <c r="BQ31" s="43"/>
      <c r="BR31" s="43"/>
      <c r="BS31" s="30" t="s">
        <v>30</v>
      </c>
      <c r="BT31" s="37">
        <f t="shared" si="12"/>
        <v>1</v>
      </c>
      <c r="BU31" s="31">
        <f t="shared" si="9"/>
        <v>1</v>
      </c>
      <c r="BV31" s="37">
        <f t="shared" si="10"/>
        <v>1</v>
      </c>
      <c r="BW31" s="38">
        <f t="shared" si="11"/>
        <v>1</v>
      </c>
      <c r="BX31" s="33"/>
      <c r="BY31" s="85" t="s">
        <v>115</v>
      </c>
    </row>
    <row r="32" spans="1:77" ht="105" x14ac:dyDescent="0.25">
      <c r="A32" s="46">
        <v>2019</v>
      </c>
      <c r="B32" s="46">
        <v>12</v>
      </c>
      <c r="C32" s="30" t="s">
        <v>74</v>
      </c>
      <c r="D32" s="30" t="s">
        <v>432</v>
      </c>
      <c r="E32" s="30" t="s">
        <v>366</v>
      </c>
      <c r="F32" s="31">
        <v>1</v>
      </c>
      <c r="G32" s="30" t="s">
        <v>396</v>
      </c>
      <c r="H32" s="30" t="s">
        <v>397</v>
      </c>
      <c r="I32" s="30" t="s">
        <v>398</v>
      </c>
      <c r="J32" s="31">
        <v>1</v>
      </c>
      <c r="K32" s="30" t="s">
        <v>399</v>
      </c>
      <c r="L32" s="35">
        <v>43661</v>
      </c>
      <c r="M32" s="35">
        <v>43707</v>
      </c>
      <c r="N32" s="42"/>
      <c r="O32" s="42"/>
      <c r="P32" s="43"/>
      <c r="Q32" s="42"/>
      <c r="R32" s="42"/>
      <c r="S32" s="43"/>
      <c r="T32" s="42"/>
      <c r="U32" s="42"/>
      <c r="V32" s="43"/>
      <c r="W32" s="42"/>
      <c r="X32" s="43"/>
      <c r="Y32" s="43"/>
      <c r="Z32" s="43"/>
      <c r="AA32" s="43"/>
      <c r="AB32" s="43"/>
      <c r="AC32" s="43"/>
      <c r="AD32" s="43"/>
      <c r="AE32" s="43"/>
      <c r="AF32" s="44"/>
      <c r="AG32" s="43"/>
      <c r="AH32" s="43"/>
      <c r="AI32" s="44"/>
      <c r="AJ32" s="43"/>
      <c r="AK32" s="43"/>
      <c r="AL32" s="44"/>
      <c r="AM32" s="43"/>
      <c r="AN32" s="43"/>
      <c r="AO32" s="44"/>
      <c r="AP32" s="43"/>
      <c r="AQ32" s="43"/>
      <c r="AR32" s="44"/>
      <c r="AS32" s="43"/>
      <c r="AT32" s="43"/>
      <c r="AU32" s="44"/>
      <c r="AV32" s="43"/>
      <c r="AW32" s="43"/>
      <c r="AX32" s="44"/>
      <c r="AY32" s="43"/>
      <c r="AZ32" s="43"/>
      <c r="BA32" s="36" t="s">
        <v>488</v>
      </c>
      <c r="BB32" s="31" t="s">
        <v>489</v>
      </c>
      <c r="BC32" s="31">
        <v>1</v>
      </c>
      <c r="BD32" s="36"/>
      <c r="BE32" s="31"/>
      <c r="BF32" s="31"/>
      <c r="BG32" s="44"/>
      <c r="BH32" s="43"/>
      <c r="BI32" s="43"/>
      <c r="BJ32" s="44"/>
      <c r="BK32" s="43"/>
      <c r="BL32" s="43"/>
      <c r="BM32" s="44"/>
      <c r="BN32" s="43"/>
      <c r="BO32" s="43"/>
      <c r="BP32" s="44"/>
      <c r="BQ32" s="43"/>
      <c r="BR32" s="43"/>
      <c r="BS32" s="30" t="s">
        <v>30</v>
      </c>
      <c r="BT32" s="37">
        <f t="shared" si="12"/>
        <v>1</v>
      </c>
      <c r="BU32" s="31">
        <f t="shared" si="9"/>
        <v>1</v>
      </c>
      <c r="BV32" s="37">
        <f t="shared" si="10"/>
        <v>1</v>
      </c>
      <c r="BW32" s="38">
        <f t="shared" si="11"/>
        <v>1</v>
      </c>
      <c r="BX32" s="33"/>
      <c r="BY32" s="85" t="s">
        <v>115</v>
      </c>
    </row>
    <row r="33" spans="1:77" ht="90" x14ac:dyDescent="0.25">
      <c r="A33" s="46">
        <v>2019</v>
      </c>
      <c r="B33" s="46">
        <v>12</v>
      </c>
      <c r="C33" s="30" t="s">
        <v>75</v>
      </c>
      <c r="D33" s="30" t="s">
        <v>433</v>
      </c>
      <c r="E33" s="30" t="s">
        <v>367</v>
      </c>
      <c r="F33" s="31">
        <v>1</v>
      </c>
      <c r="G33" s="30" t="s">
        <v>400</v>
      </c>
      <c r="H33" s="30" t="s">
        <v>401</v>
      </c>
      <c r="I33" s="30" t="s">
        <v>402</v>
      </c>
      <c r="J33" s="31">
        <v>100</v>
      </c>
      <c r="K33" s="30" t="s">
        <v>12</v>
      </c>
      <c r="L33" s="35">
        <v>43661</v>
      </c>
      <c r="M33" s="35">
        <v>43830</v>
      </c>
      <c r="N33" s="42"/>
      <c r="O33" s="42"/>
      <c r="P33" s="43"/>
      <c r="Q33" s="42"/>
      <c r="R33" s="42"/>
      <c r="S33" s="43"/>
      <c r="T33" s="42"/>
      <c r="U33" s="42"/>
      <c r="V33" s="43"/>
      <c r="W33" s="42"/>
      <c r="X33" s="43"/>
      <c r="Y33" s="43"/>
      <c r="Z33" s="43"/>
      <c r="AA33" s="43"/>
      <c r="AB33" s="43"/>
      <c r="AC33" s="43"/>
      <c r="AD33" s="43"/>
      <c r="AE33" s="43"/>
      <c r="AF33" s="44"/>
      <c r="AG33" s="43"/>
      <c r="AH33" s="43"/>
      <c r="AI33" s="44"/>
      <c r="AJ33" s="43"/>
      <c r="AK33" s="43"/>
      <c r="AL33" s="44"/>
      <c r="AM33" s="43"/>
      <c r="AN33" s="43"/>
      <c r="AO33" s="44"/>
      <c r="AP33" s="43"/>
      <c r="AQ33" s="43"/>
      <c r="AR33" s="44"/>
      <c r="AS33" s="43"/>
      <c r="AT33" s="43"/>
      <c r="AU33" s="44"/>
      <c r="AV33" s="43"/>
      <c r="AW33" s="43"/>
      <c r="AX33" s="44"/>
      <c r="AY33" s="43"/>
      <c r="AZ33" s="43"/>
      <c r="BA33" s="36"/>
      <c r="BB33" s="31"/>
      <c r="BC33" s="31"/>
      <c r="BD33" s="36"/>
      <c r="BE33" s="31"/>
      <c r="BF33" s="31"/>
      <c r="BG33" s="36"/>
      <c r="BH33" s="31"/>
      <c r="BI33" s="31"/>
      <c r="BJ33" s="36"/>
      <c r="BK33" s="31"/>
      <c r="BL33" s="31"/>
      <c r="BM33" s="36"/>
      <c r="BN33" s="31"/>
      <c r="BO33" s="31"/>
      <c r="BP33" s="36"/>
      <c r="BQ33" s="31"/>
      <c r="BR33" s="31"/>
      <c r="BS33" s="30" t="s">
        <v>30</v>
      </c>
      <c r="BT33" s="37">
        <f t="shared" si="12"/>
        <v>100</v>
      </c>
      <c r="BU33" s="86">
        <f t="shared" si="9"/>
        <v>0</v>
      </c>
      <c r="BV33" s="37">
        <f t="shared" si="10"/>
        <v>100</v>
      </c>
      <c r="BW33" s="38">
        <f t="shared" si="11"/>
        <v>0</v>
      </c>
      <c r="BX33" s="33"/>
      <c r="BY33" s="39" t="s">
        <v>502</v>
      </c>
    </row>
    <row r="34" spans="1:77" ht="120" x14ac:dyDescent="0.25">
      <c r="A34" s="46">
        <v>2019</v>
      </c>
      <c r="B34" s="46">
        <v>12</v>
      </c>
      <c r="C34" s="30" t="s">
        <v>76</v>
      </c>
      <c r="D34" s="30" t="s">
        <v>434</v>
      </c>
      <c r="E34" s="30" t="s">
        <v>368</v>
      </c>
      <c r="F34" s="31">
        <v>1</v>
      </c>
      <c r="G34" s="30" t="s">
        <v>327</v>
      </c>
      <c r="H34" s="30" t="s">
        <v>403</v>
      </c>
      <c r="I34" s="30" t="s">
        <v>329</v>
      </c>
      <c r="J34" s="31">
        <v>100</v>
      </c>
      <c r="K34" s="30" t="s">
        <v>12</v>
      </c>
      <c r="L34" s="35">
        <v>43647</v>
      </c>
      <c r="M34" s="35">
        <v>43830</v>
      </c>
      <c r="N34" s="42"/>
      <c r="O34" s="42"/>
      <c r="P34" s="43"/>
      <c r="Q34" s="42"/>
      <c r="R34" s="42"/>
      <c r="S34" s="43"/>
      <c r="T34" s="42"/>
      <c r="U34" s="42"/>
      <c r="V34" s="43"/>
      <c r="W34" s="42"/>
      <c r="X34" s="43"/>
      <c r="Y34" s="43"/>
      <c r="Z34" s="43"/>
      <c r="AA34" s="43"/>
      <c r="AB34" s="43"/>
      <c r="AC34" s="43"/>
      <c r="AD34" s="43"/>
      <c r="AE34" s="43"/>
      <c r="AF34" s="44"/>
      <c r="AG34" s="43"/>
      <c r="AH34" s="43"/>
      <c r="AI34" s="44"/>
      <c r="AJ34" s="43"/>
      <c r="AK34" s="43"/>
      <c r="AL34" s="44"/>
      <c r="AM34" s="43"/>
      <c r="AN34" s="43"/>
      <c r="AO34" s="44"/>
      <c r="AP34" s="43"/>
      <c r="AQ34" s="43"/>
      <c r="AR34" s="44"/>
      <c r="AS34" s="43"/>
      <c r="AT34" s="43"/>
      <c r="AU34" s="44"/>
      <c r="AV34" s="43"/>
      <c r="AW34" s="43"/>
      <c r="AX34" s="44"/>
      <c r="AY34" s="43"/>
      <c r="AZ34" s="43"/>
      <c r="BA34" s="36"/>
      <c r="BB34" s="31"/>
      <c r="BC34" s="31"/>
      <c r="BD34" s="36"/>
      <c r="BE34" s="31"/>
      <c r="BF34" s="31"/>
      <c r="BG34" s="36"/>
      <c r="BH34" s="31"/>
      <c r="BI34" s="31"/>
      <c r="BJ34" s="36"/>
      <c r="BK34" s="31"/>
      <c r="BL34" s="31"/>
      <c r="BM34" s="36"/>
      <c r="BN34" s="31"/>
      <c r="BO34" s="31"/>
      <c r="BP34" s="36"/>
      <c r="BQ34" s="31"/>
      <c r="BR34" s="31"/>
      <c r="BS34" s="30" t="s">
        <v>30</v>
      </c>
      <c r="BT34" s="37">
        <f t="shared" si="12"/>
        <v>100</v>
      </c>
      <c r="BU34" s="86">
        <f t="shared" si="9"/>
        <v>0</v>
      </c>
      <c r="BV34" s="37">
        <f t="shared" si="10"/>
        <v>100</v>
      </c>
      <c r="BW34" s="38">
        <f t="shared" si="11"/>
        <v>0</v>
      </c>
      <c r="BX34" s="33"/>
      <c r="BY34" s="39" t="s">
        <v>502</v>
      </c>
    </row>
    <row r="35" spans="1:77" ht="105" x14ac:dyDescent="0.25">
      <c r="A35" s="46">
        <v>2019</v>
      </c>
      <c r="B35" s="46">
        <v>12</v>
      </c>
      <c r="C35" s="30" t="s">
        <v>77</v>
      </c>
      <c r="D35" s="30" t="s">
        <v>435</v>
      </c>
      <c r="E35" s="30" t="s">
        <v>369</v>
      </c>
      <c r="F35" s="31">
        <v>1</v>
      </c>
      <c r="G35" s="30" t="s">
        <v>396</v>
      </c>
      <c r="H35" s="30" t="s">
        <v>397</v>
      </c>
      <c r="I35" s="30" t="s">
        <v>398</v>
      </c>
      <c r="J35" s="31">
        <v>1</v>
      </c>
      <c r="K35" s="30" t="s">
        <v>399</v>
      </c>
      <c r="L35" s="35">
        <v>43661</v>
      </c>
      <c r="M35" s="35">
        <v>43707</v>
      </c>
      <c r="N35" s="42"/>
      <c r="O35" s="42"/>
      <c r="P35" s="43"/>
      <c r="Q35" s="42"/>
      <c r="R35" s="42"/>
      <c r="S35" s="43"/>
      <c r="T35" s="42"/>
      <c r="U35" s="42"/>
      <c r="V35" s="43"/>
      <c r="W35" s="42"/>
      <c r="X35" s="43"/>
      <c r="Y35" s="43"/>
      <c r="Z35" s="43"/>
      <c r="AA35" s="43"/>
      <c r="AB35" s="43"/>
      <c r="AC35" s="43"/>
      <c r="AD35" s="43"/>
      <c r="AE35" s="43"/>
      <c r="AF35" s="44"/>
      <c r="AG35" s="43"/>
      <c r="AH35" s="43"/>
      <c r="AI35" s="44"/>
      <c r="AJ35" s="43"/>
      <c r="AK35" s="43"/>
      <c r="AL35" s="44"/>
      <c r="AM35" s="43"/>
      <c r="AN35" s="43"/>
      <c r="AO35" s="44"/>
      <c r="AP35" s="43"/>
      <c r="AQ35" s="43"/>
      <c r="AR35" s="44"/>
      <c r="AS35" s="43"/>
      <c r="AT35" s="43"/>
      <c r="AU35" s="44"/>
      <c r="AV35" s="43"/>
      <c r="AW35" s="43"/>
      <c r="AX35" s="44"/>
      <c r="AY35" s="43"/>
      <c r="AZ35" s="43"/>
      <c r="BA35" s="36" t="s">
        <v>488</v>
      </c>
      <c r="BB35" s="31" t="s">
        <v>489</v>
      </c>
      <c r="BC35" s="31">
        <v>1</v>
      </c>
      <c r="BD35" s="36"/>
      <c r="BE35" s="31"/>
      <c r="BF35" s="31"/>
      <c r="BG35" s="44"/>
      <c r="BH35" s="43"/>
      <c r="BI35" s="43"/>
      <c r="BJ35" s="44"/>
      <c r="BK35" s="43"/>
      <c r="BL35" s="43"/>
      <c r="BM35" s="44"/>
      <c r="BN35" s="43"/>
      <c r="BO35" s="43"/>
      <c r="BP35" s="44"/>
      <c r="BQ35" s="43"/>
      <c r="BR35" s="43"/>
      <c r="BS35" s="30" t="s">
        <v>30</v>
      </c>
      <c r="BT35" s="37">
        <f t="shared" si="12"/>
        <v>1</v>
      </c>
      <c r="BU35" s="31">
        <f t="shared" si="9"/>
        <v>1</v>
      </c>
      <c r="BV35" s="37">
        <f t="shared" si="10"/>
        <v>1</v>
      </c>
      <c r="BW35" s="38">
        <f t="shared" si="11"/>
        <v>1</v>
      </c>
      <c r="BX35" s="33"/>
      <c r="BY35" s="85" t="s">
        <v>115</v>
      </c>
    </row>
    <row r="36" spans="1:77" ht="90" x14ac:dyDescent="0.25">
      <c r="A36" s="46">
        <v>2019</v>
      </c>
      <c r="B36" s="46">
        <v>12</v>
      </c>
      <c r="C36" s="30" t="s">
        <v>78</v>
      </c>
      <c r="D36" s="30" t="s">
        <v>436</v>
      </c>
      <c r="E36" s="30" t="s">
        <v>319</v>
      </c>
      <c r="F36" s="31">
        <v>1</v>
      </c>
      <c r="G36" s="30" t="s">
        <v>400</v>
      </c>
      <c r="H36" s="30" t="s">
        <v>401</v>
      </c>
      <c r="I36" s="30" t="s">
        <v>402</v>
      </c>
      <c r="J36" s="31">
        <v>100</v>
      </c>
      <c r="K36" s="30" t="s">
        <v>12</v>
      </c>
      <c r="L36" s="35">
        <v>43647</v>
      </c>
      <c r="M36" s="35">
        <v>43830</v>
      </c>
      <c r="N36" s="42"/>
      <c r="O36" s="42"/>
      <c r="P36" s="43"/>
      <c r="Q36" s="42"/>
      <c r="R36" s="42"/>
      <c r="S36" s="43"/>
      <c r="T36" s="42"/>
      <c r="U36" s="42"/>
      <c r="V36" s="43"/>
      <c r="W36" s="42"/>
      <c r="X36" s="43"/>
      <c r="Y36" s="43"/>
      <c r="Z36" s="43"/>
      <c r="AA36" s="43"/>
      <c r="AB36" s="43"/>
      <c r="AC36" s="43"/>
      <c r="AD36" s="43"/>
      <c r="AE36" s="43"/>
      <c r="AF36" s="44"/>
      <c r="AG36" s="43"/>
      <c r="AH36" s="43"/>
      <c r="AI36" s="44"/>
      <c r="AJ36" s="43"/>
      <c r="AK36" s="43"/>
      <c r="AL36" s="44"/>
      <c r="AM36" s="43"/>
      <c r="AN36" s="43"/>
      <c r="AO36" s="44"/>
      <c r="AP36" s="43"/>
      <c r="AQ36" s="43"/>
      <c r="AR36" s="44"/>
      <c r="AS36" s="43"/>
      <c r="AT36" s="43"/>
      <c r="AU36" s="44"/>
      <c r="AV36" s="43"/>
      <c r="AW36" s="43"/>
      <c r="AX36" s="44"/>
      <c r="AY36" s="43"/>
      <c r="AZ36" s="43"/>
      <c r="BA36" s="36"/>
      <c r="BB36" s="31"/>
      <c r="BC36" s="31"/>
      <c r="BD36" s="36"/>
      <c r="BE36" s="31"/>
      <c r="BF36" s="31"/>
      <c r="BG36" s="36"/>
      <c r="BH36" s="31"/>
      <c r="BI36" s="31"/>
      <c r="BJ36" s="36"/>
      <c r="BK36" s="31"/>
      <c r="BL36" s="31"/>
      <c r="BM36" s="36"/>
      <c r="BN36" s="31"/>
      <c r="BO36" s="31"/>
      <c r="BP36" s="36"/>
      <c r="BQ36" s="31"/>
      <c r="BR36" s="31"/>
      <c r="BS36" s="30" t="s">
        <v>30</v>
      </c>
      <c r="BT36" s="37">
        <f t="shared" si="12"/>
        <v>100</v>
      </c>
      <c r="BU36" s="86">
        <f t="shared" si="9"/>
        <v>0</v>
      </c>
      <c r="BV36" s="37">
        <f t="shared" si="10"/>
        <v>100</v>
      </c>
      <c r="BW36" s="38">
        <f t="shared" si="11"/>
        <v>0</v>
      </c>
      <c r="BX36" s="33"/>
      <c r="BY36" s="39" t="s">
        <v>502</v>
      </c>
    </row>
    <row r="37" spans="1:77" ht="75" x14ac:dyDescent="0.25">
      <c r="A37" s="46">
        <v>2019</v>
      </c>
      <c r="B37" s="46">
        <v>12</v>
      </c>
      <c r="C37" s="30" t="s">
        <v>79</v>
      </c>
      <c r="D37" s="30" t="s">
        <v>437</v>
      </c>
      <c r="E37" s="30" t="s">
        <v>370</v>
      </c>
      <c r="F37" s="31">
        <v>1</v>
      </c>
      <c r="G37" s="30" t="s">
        <v>404</v>
      </c>
      <c r="H37" s="30" t="s">
        <v>95</v>
      </c>
      <c r="I37" s="30" t="s">
        <v>96</v>
      </c>
      <c r="J37" s="31">
        <v>1</v>
      </c>
      <c r="K37" s="30" t="s">
        <v>15</v>
      </c>
      <c r="L37" s="35">
        <v>43647</v>
      </c>
      <c r="M37" s="35">
        <v>43830</v>
      </c>
      <c r="N37" s="42"/>
      <c r="O37" s="42"/>
      <c r="P37" s="43"/>
      <c r="Q37" s="42"/>
      <c r="R37" s="42"/>
      <c r="S37" s="43"/>
      <c r="T37" s="42"/>
      <c r="U37" s="42"/>
      <c r="V37" s="43"/>
      <c r="W37" s="42"/>
      <c r="X37" s="43"/>
      <c r="Y37" s="43"/>
      <c r="Z37" s="43"/>
      <c r="AA37" s="43"/>
      <c r="AB37" s="43"/>
      <c r="AC37" s="43"/>
      <c r="AD37" s="43"/>
      <c r="AE37" s="43"/>
      <c r="AF37" s="44"/>
      <c r="AG37" s="43"/>
      <c r="AH37" s="43"/>
      <c r="AI37" s="44"/>
      <c r="AJ37" s="43"/>
      <c r="AK37" s="43"/>
      <c r="AL37" s="44"/>
      <c r="AM37" s="43"/>
      <c r="AN37" s="43"/>
      <c r="AO37" s="44"/>
      <c r="AP37" s="43"/>
      <c r="AQ37" s="43"/>
      <c r="AR37" s="44"/>
      <c r="AS37" s="43"/>
      <c r="AT37" s="43"/>
      <c r="AU37" s="44"/>
      <c r="AV37" s="43"/>
      <c r="AW37" s="43"/>
      <c r="AX37" s="44"/>
      <c r="AY37" s="43"/>
      <c r="AZ37" s="43"/>
      <c r="BA37" s="36"/>
      <c r="BB37" s="31"/>
      <c r="BC37" s="31"/>
      <c r="BD37" s="36"/>
      <c r="BE37" s="31"/>
      <c r="BF37" s="31"/>
      <c r="BG37" s="36"/>
      <c r="BH37" s="31"/>
      <c r="BI37" s="31"/>
      <c r="BJ37" s="36"/>
      <c r="BK37" s="31"/>
      <c r="BL37" s="31"/>
      <c r="BM37" s="36"/>
      <c r="BN37" s="31"/>
      <c r="BO37" s="31"/>
      <c r="BP37" s="36"/>
      <c r="BQ37" s="31"/>
      <c r="BR37" s="31"/>
      <c r="BS37" s="30" t="s">
        <v>30</v>
      </c>
      <c r="BT37" s="37">
        <f t="shared" si="12"/>
        <v>1</v>
      </c>
      <c r="BU37" s="86">
        <f t="shared" si="9"/>
        <v>0</v>
      </c>
      <c r="BV37" s="37">
        <f t="shared" si="10"/>
        <v>1</v>
      </c>
      <c r="BW37" s="38">
        <f t="shared" si="11"/>
        <v>0</v>
      </c>
      <c r="BX37" s="33"/>
      <c r="BY37" s="39" t="s">
        <v>502</v>
      </c>
    </row>
    <row r="38" spans="1:77" ht="105" x14ac:dyDescent="0.25">
      <c r="A38" s="46">
        <v>2019</v>
      </c>
      <c r="B38" s="46">
        <v>12</v>
      </c>
      <c r="C38" s="30" t="s">
        <v>80</v>
      </c>
      <c r="D38" s="30" t="s">
        <v>438</v>
      </c>
      <c r="E38" s="30" t="s">
        <v>371</v>
      </c>
      <c r="F38" s="31">
        <v>1</v>
      </c>
      <c r="G38" s="30" t="s">
        <v>405</v>
      </c>
      <c r="H38" s="30" t="s">
        <v>406</v>
      </c>
      <c r="I38" s="30" t="s">
        <v>406</v>
      </c>
      <c r="J38" s="31">
        <v>1</v>
      </c>
      <c r="K38" s="30" t="s">
        <v>17</v>
      </c>
      <c r="L38" s="35">
        <v>43650</v>
      </c>
      <c r="M38" s="35">
        <v>43830</v>
      </c>
      <c r="N38" s="42"/>
      <c r="O38" s="42"/>
      <c r="P38" s="43"/>
      <c r="Q38" s="42"/>
      <c r="R38" s="42"/>
      <c r="S38" s="43"/>
      <c r="T38" s="42"/>
      <c r="U38" s="42"/>
      <c r="V38" s="43"/>
      <c r="W38" s="42"/>
      <c r="X38" s="43"/>
      <c r="Y38" s="43"/>
      <c r="Z38" s="43"/>
      <c r="AA38" s="43"/>
      <c r="AB38" s="43"/>
      <c r="AC38" s="43"/>
      <c r="AD38" s="43"/>
      <c r="AE38" s="43"/>
      <c r="AF38" s="44"/>
      <c r="AG38" s="43"/>
      <c r="AH38" s="43"/>
      <c r="AI38" s="44"/>
      <c r="AJ38" s="43"/>
      <c r="AK38" s="43"/>
      <c r="AL38" s="44"/>
      <c r="AM38" s="43"/>
      <c r="AN38" s="43"/>
      <c r="AO38" s="44"/>
      <c r="AP38" s="43"/>
      <c r="AQ38" s="43"/>
      <c r="AR38" s="44"/>
      <c r="AS38" s="43"/>
      <c r="AT38" s="43"/>
      <c r="AU38" s="44"/>
      <c r="AV38" s="43"/>
      <c r="AW38" s="43"/>
      <c r="AX38" s="44"/>
      <c r="AY38" s="43"/>
      <c r="AZ38" s="43"/>
      <c r="BA38" s="36"/>
      <c r="BB38" s="31"/>
      <c r="BC38" s="31"/>
      <c r="BD38" s="36"/>
      <c r="BE38" s="31"/>
      <c r="BF38" s="31"/>
      <c r="BG38" s="36"/>
      <c r="BH38" s="31"/>
      <c r="BI38" s="31"/>
      <c r="BJ38" s="36"/>
      <c r="BK38" s="31"/>
      <c r="BL38" s="31"/>
      <c r="BM38" s="36"/>
      <c r="BN38" s="31"/>
      <c r="BO38" s="31"/>
      <c r="BP38" s="36"/>
      <c r="BQ38" s="31"/>
      <c r="BR38" s="31"/>
      <c r="BS38" s="30" t="s">
        <v>30</v>
      </c>
      <c r="BT38" s="37">
        <f t="shared" si="12"/>
        <v>1</v>
      </c>
      <c r="BU38" s="86">
        <f t="shared" si="9"/>
        <v>0</v>
      </c>
      <c r="BV38" s="37">
        <f t="shared" si="10"/>
        <v>1</v>
      </c>
      <c r="BW38" s="38">
        <f t="shared" si="11"/>
        <v>0</v>
      </c>
      <c r="BX38" s="33"/>
      <c r="BY38" s="39" t="s">
        <v>511</v>
      </c>
    </row>
    <row r="39" spans="1:77" ht="105" x14ac:dyDescent="0.25">
      <c r="A39" s="46">
        <v>2019</v>
      </c>
      <c r="B39" s="46">
        <v>12</v>
      </c>
      <c r="C39" s="30" t="s">
        <v>354</v>
      </c>
      <c r="D39" s="30" t="s">
        <v>439</v>
      </c>
      <c r="E39" s="30" t="s">
        <v>372</v>
      </c>
      <c r="F39" s="31">
        <v>1</v>
      </c>
      <c r="G39" s="30" t="s">
        <v>407</v>
      </c>
      <c r="H39" s="30" t="s">
        <v>408</v>
      </c>
      <c r="I39" s="30" t="s">
        <v>408</v>
      </c>
      <c r="J39" s="31">
        <v>1</v>
      </c>
      <c r="K39" s="30" t="s">
        <v>17</v>
      </c>
      <c r="L39" s="35">
        <v>43650</v>
      </c>
      <c r="M39" s="35">
        <v>43830</v>
      </c>
      <c r="N39" s="42"/>
      <c r="O39" s="42"/>
      <c r="P39" s="43"/>
      <c r="Q39" s="42"/>
      <c r="R39" s="42"/>
      <c r="S39" s="43"/>
      <c r="T39" s="42"/>
      <c r="U39" s="42"/>
      <c r="V39" s="43"/>
      <c r="W39" s="42"/>
      <c r="X39" s="43"/>
      <c r="Y39" s="43"/>
      <c r="Z39" s="43"/>
      <c r="AA39" s="43"/>
      <c r="AB39" s="43"/>
      <c r="AC39" s="43"/>
      <c r="AD39" s="43"/>
      <c r="AE39" s="43"/>
      <c r="AF39" s="44"/>
      <c r="AG39" s="43"/>
      <c r="AH39" s="43"/>
      <c r="AI39" s="44"/>
      <c r="AJ39" s="43"/>
      <c r="AK39" s="43"/>
      <c r="AL39" s="44"/>
      <c r="AM39" s="43"/>
      <c r="AN39" s="43"/>
      <c r="AO39" s="44"/>
      <c r="AP39" s="43"/>
      <c r="AQ39" s="43"/>
      <c r="AR39" s="44"/>
      <c r="AS39" s="43"/>
      <c r="AT39" s="43"/>
      <c r="AU39" s="44"/>
      <c r="AV39" s="43"/>
      <c r="AW39" s="43"/>
      <c r="AX39" s="44"/>
      <c r="AY39" s="43"/>
      <c r="AZ39" s="43"/>
      <c r="BA39" s="36"/>
      <c r="BB39" s="31"/>
      <c r="BC39" s="31"/>
      <c r="BD39" s="36"/>
      <c r="BE39" s="31"/>
      <c r="BF39" s="31"/>
      <c r="BG39" s="36" t="s">
        <v>490</v>
      </c>
      <c r="BH39" s="31" t="s">
        <v>491</v>
      </c>
      <c r="BI39" s="31">
        <v>0.5</v>
      </c>
      <c r="BJ39" s="36"/>
      <c r="BK39" s="31"/>
      <c r="BL39" s="31"/>
      <c r="BM39" s="36"/>
      <c r="BN39" s="31"/>
      <c r="BO39" s="31"/>
      <c r="BP39" s="36"/>
      <c r="BQ39" s="31"/>
      <c r="BR39" s="31"/>
      <c r="BS39" s="30" t="s">
        <v>30</v>
      </c>
      <c r="BT39" s="37">
        <f t="shared" si="12"/>
        <v>1</v>
      </c>
      <c r="BU39" s="31">
        <f t="shared" si="9"/>
        <v>0.5</v>
      </c>
      <c r="BV39" s="37">
        <f t="shared" si="10"/>
        <v>1</v>
      </c>
      <c r="BW39" s="38">
        <f t="shared" si="11"/>
        <v>0.5</v>
      </c>
      <c r="BX39" s="33"/>
      <c r="BY39" s="39" t="s">
        <v>64</v>
      </c>
    </row>
    <row r="40" spans="1:77" ht="105" x14ac:dyDescent="0.25">
      <c r="A40" s="46">
        <v>2019</v>
      </c>
      <c r="B40" s="46">
        <v>12</v>
      </c>
      <c r="C40" s="30" t="s">
        <v>355</v>
      </c>
      <c r="D40" s="30" t="s">
        <v>440</v>
      </c>
      <c r="E40" s="30" t="s">
        <v>372</v>
      </c>
      <c r="F40" s="31">
        <v>1</v>
      </c>
      <c r="G40" s="30" t="s">
        <v>407</v>
      </c>
      <c r="H40" s="30" t="s">
        <v>408</v>
      </c>
      <c r="I40" s="30" t="s">
        <v>408</v>
      </c>
      <c r="J40" s="31">
        <v>1</v>
      </c>
      <c r="K40" s="30" t="s">
        <v>17</v>
      </c>
      <c r="L40" s="35">
        <v>43650</v>
      </c>
      <c r="M40" s="35">
        <v>43830</v>
      </c>
      <c r="N40" s="42"/>
      <c r="O40" s="42"/>
      <c r="P40" s="43"/>
      <c r="Q40" s="42"/>
      <c r="R40" s="42"/>
      <c r="S40" s="43"/>
      <c r="T40" s="42"/>
      <c r="U40" s="42"/>
      <c r="V40" s="43"/>
      <c r="W40" s="42"/>
      <c r="X40" s="43"/>
      <c r="Y40" s="43"/>
      <c r="Z40" s="43"/>
      <c r="AA40" s="43"/>
      <c r="AB40" s="43"/>
      <c r="AC40" s="43"/>
      <c r="AD40" s="43"/>
      <c r="AE40" s="43"/>
      <c r="AF40" s="44"/>
      <c r="AG40" s="43"/>
      <c r="AH40" s="43"/>
      <c r="AI40" s="44"/>
      <c r="AJ40" s="43"/>
      <c r="AK40" s="43"/>
      <c r="AL40" s="44"/>
      <c r="AM40" s="43"/>
      <c r="AN40" s="43"/>
      <c r="AO40" s="44"/>
      <c r="AP40" s="43"/>
      <c r="AQ40" s="43"/>
      <c r="AR40" s="44"/>
      <c r="AS40" s="43"/>
      <c r="AT40" s="43"/>
      <c r="AU40" s="44"/>
      <c r="AV40" s="43"/>
      <c r="AW40" s="43"/>
      <c r="AX40" s="44"/>
      <c r="AY40" s="43"/>
      <c r="AZ40" s="43"/>
      <c r="BA40" s="36"/>
      <c r="BB40" s="31"/>
      <c r="BC40" s="31"/>
      <c r="BD40" s="36"/>
      <c r="BE40" s="31"/>
      <c r="BF40" s="31"/>
      <c r="BG40" s="36" t="s">
        <v>490</v>
      </c>
      <c r="BH40" s="31" t="s">
        <v>491</v>
      </c>
      <c r="BI40" s="31">
        <v>0.5</v>
      </c>
      <c r="BJ40" s="36"/>
      <c r="BK40" s="31"/>
      <c r="BL40" s="31"/>
      <c r="BM40" s="36"/>
      <c r="BN40" s="31"/>
      <c r="BO40" s="31"/>
      <c r="BP40" s="36"/>
      <c r="BQ40" s="31"/>
      <c r="BR40" s="31"/>
      <c r="BS40" s="30" t="s">
        <v>30</v>
      </c>
      <c r="BT40" s="37">
        <f t="shared" si="12"/>
        <v>1</v>
      </c>
      <c r="BU40" s="31">
        <f t="shared" si="9"/>
        <v>0.5</v>
      </c>
      <c r="BV40" s="37">
        <f t="shared" si="10"/>
        <v>1</v>
      </c>
      <c r="BW40" s="38">
        <f t="shared" si="11"/>
        <v>0.5</v>
      </c>
      <c r="BX40" s="33"/>
      <c r="BY40" s="39" t="s">
        <v>64</v>
      </c>
    </row>
    <row r="41" spans="1:77" ht="90" x14ac:dyDescent="0.25">
      <c r="A41" s="46">
        <v>2019</v>
      </c>
      <c r="B41" s="46">
        <v>12</v>
      </c>
      <c r="C41" s="30" t="s">
        <v>356</v>
      </c>
      <c r="D41" s="30" t="s">
        <v>441</v>
      </c>
      <c r="E41" s="30" t="s">
        <v>373</v>
      </c>
      <c r="F41" s="31">
        <v>1</v>
      </c>
      <c r="G41" s="30" t="s">
        <v>409</v>
      </c>
      <c r="H41" s="30" t="s">
        <v>406</v>
      </c>
      <c r="I41" s="30" t="s">
        <v>406</v>
      </c>
      <c r="J41" s="31">
        <v>1</v>
      </c>
      <c r="K41" s="30" t="s">
        <v>17</v>
      </c>
      <c r="L41" s="35">
        <v>43650</v>
      </c>
      <c r="M41" s="35">
        <v>43830</v>
      </c>
      <c r="N41" s="42"/>
      <c r="O41" s="42"/>
      <c r="P41" s="43"/>
      <c r="Q41" s="42"/>
      <c r="R41" s="42"/>
      <c r="S41" s="43"/>
      <c r="T41" s="42"/>
      <c r="U41" s="42"/>
      <c r="V41" s="43"/>
      <c r="W41" s="42"/>
      <c r="X41" s="43"/>
      <c r="Y41" s="43"/>
      <c r="Z41" s="43"/>
      <c r="AA41" s="43"/>
      <c r="AB41" s="43"/>
      <c r="AC41" s="43"/>
      <c r="AD41" s="43"/>
      <c r="AE41" s="43"/>
      <c r="AF41" s="44"/>
      <c r="AG41" s="43"/>
      <c r="AH41" s="43"/>
      <c r="AI41" s="44"/>
      <c r="AJ41" s="43"/>
      <c r="AK41" s="43"/>
      <c r="AL41" s="44"/>
      <c r="AM41" s="43"/>
      <c r="AN41" s="43"/>
      <c r="AO41" s="44"/>
      <c r="AP41" s="43"/>
      <c r="AQ41" s="43"/>
      <c r="AR41" s="44"/>
      <c r="AS41" s="43"/>
      <c r="AT41" s="43"/>
      <c r="AU41" s="44"/>
      <c r="AV41" s="43"/>
      <c r="AW41" s="43"/>
      <c r="AX41" s="44"/>
      <c r="AY41" s="43"/>
      <c r="AZ41" s="43"/>
      <c r="BA41" s="36"/>
      <c r="BB41" s="31"/>
      <c r="BC41" s="31"/>
      <c r="BD41" s="36"/>
      <c r="BE41" s="31"/>
      <c r="BF41" s="31"/>
      <c r="BG41" s="36"/>
      <c r="BH41" s="31"/>
      <c r="BI41" s="31"/>
      <c r="BJ41" s="36"/>
      <c r="BK41" s="31"/>
      <c r="BL41" s="31"/>
      <c r="BM41" s="36"/>
      <c r="BN41" s="31"/>
      <c r="BO41" s="31"/>
      <c r="BP41" s="36"/>
      <c r="BQ41" s="31"/>
      <c r="BR41" s="31"/>
      <c r="BS41" s="30" t="s">
        <v>30</v>
      </c>
      <c r="BT41" s="37">
        <f t="shared" si="12"/>
        <v>1</v>
      </c>
      <c r="BU41" s="86">
        <f t="shared" si="9"/>
        <v>0</v>
      </c>
      <c r="BV41" s="37">
        <f t="shared" si="10"/>
        <v>1</v>
      </c>
      <c r="BW41" s="38">
        <f t="shared" si="11"/>
        <v>0</v>
      </c>
      <c r="BX41" s="33"/>
      <c r="BY41" s="39" t="s">
        <v>511</v>
      </c>
    </row>
    <row r="42" spans="1:77" ht="90" x14ac:dyDescent="0.25">
      <c r="A42" s="46">
        <v>2019</v>
      </c>
      <c r="B42" s="46">
        <v>12</v>
      </c>
      <c r="C42" s="30" t="s">
        <v>81</v>
      </c>
      <c r="D42" s="30" t="s">
        <v>442</v>
      </c>
      <c r="E42" s="30" t="s">
        <v>374</v>
      </c>
      <c r="F42" s="31">
        <v>1</v>
      </c>
      <c r="G42" s="30" t="s">
        <v>410</v>
      </c>
      <c r="H42" s="30" t="s">
        <v>403</v>
      </c>
      <c r="I42" s="30" t="s">
        <v>329</v>
      </c>
      <c r="J42" s="31">
        <v>100</v>
      </c>
      <c r="K42" s="30" t="s">
        <v>12</v>
      </c>
      <c r="L42" s="35">
        <v>43647</v>
      </c>
      <c r="M42" s="35">
        <v>43830</v>
      </c>
      <c r="N42" s="42"/>
      <c r="O42" s="42"/>
      <c r="P42" s="43"/>
      <c r="Q42" s="42"/>
      <c r="R42" s="42"/>
      <c r="S42" s="43"/>
      <c r="T42" s="42"/>
      <c r="U42" s="42"/>
      <c r="V42" s="43"/>
      <c r="W42" s="42"/>
      <c r="X42" s="43"/>
      <c r="Y42" s="43"/>
      <c r="Z42" s="43"/>
      <c r="AA42" s="43"/>
      <c r="AB42" s="43"/>
      <c r="AC42" s="43"/>
      <c r="AD42" s="43"/>
      <c r="AE42" s="43"/>
      <c r="AF42" s="44"/>
      <c r="AG42" s="43"/>
      <c r="AH42" s="43"/>
      <c r="AI42" s="44"/>
      <c r="AJ42" s="43"/>
      <c r="AK42" s="43"/>
      <c r="AL42" s="44"/>
      <c r="AM42" s="43"/>
      <c r="AN42" s="43"/>
      <c r="AO42" s="44"/>
      <c r="AP42" s="43"/>
      <c r="AQ42" s="43"/>
      <c r="AR42" s="44"/>
      <c r="AS42" s="43"/>
      <c r="AT42" s="43"/>
      <c r="AU42" s="44"/>
      <c r="AV42" s="43"/>
      <c r="AW42" s="43"/>
      <c r="AX42" s="44"/>
      <c r="AY42" s="43"/>
      <c r="AZ42" s="43"/>
      <c r="BA42" s="36"/>
      <c r="BB42" s="31"/>
      <c r="BC42" s="31"/>
      <c r="BD42" s="36" t="s">
        <v>492</v>
      </c>
      <c r="BE42" s="31" t="s">
        <v>493</v>
      </c>
      <c r="BF42" s="31">
        <v>1</v>
      </c>
      <c r="BG42" s="36"/>
      <c r="BH42" s="31"/>
      <c r="BI42" s="31"/>
      <c r="BJ42" s="36"/>
      <c r="BK42" s="31"/>
      <c r="BL42" s="31"/>
      <c r="BM42" s="36"/>
      <c r="BN42" s="31"/>
      <c r="BO42" s="31"/>
      <c r="BP42" s="36"/>
      <c r="BQ42" s="31"/>
      <c r="BR42" s="31"/>
      <c r="BS42" s="30" t="s">
        <v>30</v>
      </c>
      <c r="BT42" s="37">
        <f t="shared" si="12"/>
        <v>100</v>
      </c>
      <c r="BU42" s="31">
        <f t="shared" si="9"/>
        <v>1</v>
      </c>
      <c r="BV42" s="37">
        <f t="shared" si="10"/>
        <v>100</v>
      </c>
      <c r="BW42" s="38">
        <f t="shared" si="11"/>
        <v>0.01</v>
      </c>
      <c r="BX42" s="33"/>
      <c r="BY42" s="39" t="s">
        <v>502</v>
      </c>
    </row>
    <row r="43" spans="1:77" ht="135" x14ac:dyDescent="0.25">
      <c r="A43" s="46">
        <v>2019</v>
      </c>
      <c r="B43" s="46">
        <v>12</v>
      </c>
      <c r="C43" s="30" t="s">
        <v>82</v>
      </c>
      <c r="D43" s="30" t="s">
        <v>443</v>
      </c>
      <c r="E43" s="30" t="s">
        <v>375</v>
      </c>
      <c r="F43" s="31">
        <v>1</v>
      </c>
      <c r="G43" s="30" t="s">
        <v>411</v>
      </c>
      <c r="H43" s="30" t="s">
        <v>412</v>
      </c>
      <c r="I43" s="30" t="s">
        <v>413</v>
      </c>
      <c r="J43" s="31">
        <v>2</v>
      </c>
      <c r="K43" s="30" t="s">
        <v>15</v>
      </c>
      <c r="L43" s="35">
        <v>43651</v>
      </c>
      <c r="M43" s="35">
        <v>43830</v>
      </c>
      <c r="N43" s="42"/>
      <c r="O43" s="42"/>
      <c r="P43" s="43"/>
      <c r="Q43" s="42"/>
      <c r="R43" s="42"/>
      <c r="S43" s="43"/>
      <c r="T43" s="42"/>
      <c r="U43" s="42"/>
      <c r="V43" s="43"/>
      <c r="W43" s="42"/>
      <c r="X43" s="43"/>
      <c r="Y43" s="43"/>
      <c r="Z43" s="43"/>
      <c r="AA43" s="43"/>
      <c r="AB43" s="43"/>
      <c r="AC43" s="43"/>
      <c r="AD43" s="43"/>
      <c r="AE43" s="43"/>
      <c r="AF43" s="44"/>
      <c r="AG43" s="43"/>
      <c r="AH43" s="43"/>
      <c r="AI43" s="44"/>
      <c r="AJ43" s="43"/>
      <c r="AK43" s="43"/>
      <c r="AL43" s="44"/>
      <c r="AM43" s="43"/>
      <c r="AN43" s="43"/>
      <c r="AO43" s="44"/>
      <c r="AP43" s="43"/>
      <c r="AQ43" s="43"/>
      <c r="AR43" s="44"/>
      <c r="AS43" s="43"/>
      <c r="AT43" s="43"/>
      <c r="AU43" s="44"/>
      <c r="AV43" s="43"/>
      <c r="AW43" s="43"/>
      <c r="AX43" s="44"/>
      <c r="AY43" s="43"/>
      <c r="AZ43" s="43"/>
      <c r="BA43" s="36"/>
      <c r="BB43" s="31"/>
      <c r="BC43" s="31"/>
      <c r="BD43" s="36"/>
      <c r="BE43" s="31"/>
      <c r="BF43" s="31"/>
      <c r="BG43" s="36" t="s">
        <v>495</v>
      </c>
      <c r="BH43" s="31" t="s">
        <v>496</v>
      </c>
      <c r="BI43" s="31">
        <v>1</v>
      </c>
      <c r="BJ43" s="36"/>
      <c r="BK43" s="31"/>
      <c r="BL43" s="31"/>
      <c r="BM43" s="36"/>
      <c r="BN43" s="31"/>
      <c r="BO43" s="31"/>
      <c r="BP43" s="36"/>
      <c r="BQ43" s="31"/>
      <c r="BR43" s="31"/>
      <c r="BS43" s="30" t="s">
        <v>30</v>
      </c>
      <c r="BT43" s="37">
        <f t="shared" si="12"/>
        <v>2</v>
      </c>
      <c r="BU43" s="31">
        <f t="shared" si="9"/>
        <v>1</v>
      </c>
      <c r="BV43" s="37">
        <f t="shared" si="10"/>
        <v>2</v>
      </c>
      <c r="BW43" s="38">
        <f t="shared" si="11"/>
        <v>0.5</v>
      </c>
      <c r="BX43" s="33"/>
      <c r="BY43" s="39" t="s">
        <v>64</v>
      </c>
    </row>
    <row r="44" spans="1:77" ht="90" x14ac:dyDescent="0.25">
      <c r="A44" s="46">
        <v>2019</v>
      </c>
      <c r="B44" s="46">
        <v>12</v>
      </c>
      <c r="C44" s="30" t="s">
        <v>83</v>
      </c>
      <c r="D44" s="30" t="s">
        <v>444</v>
      </c>
      <c r="E44" s="30" t="s">
        <v>376</v>
      </c>
      <c r="F44" s="31">
        <v>1</v>
      </c>
      <c r="G44" s="30" t="s">
        <v>414</v>
      </c>
      <c r="H44" s="30" t="s">
        <v>415</v>
      </c>
      <c r="I44" s="30" t="s">
        <v>416</v>
      </c>
      <c r="J44" s="31">
        <v>100</v>
      </c>
      <c r="K44" s="30" t="s">
        <v>17</v>
      </c>
      <c r="L44" s="35">
        <v>43651</v>
      </c>
      <c r="M44" s="35">
        <v>43830</v>
      </c>
      <c r="N44" s="42"/>
      <c r="O44" s="42"/>
      <c r="P44" s="43"/>
      <c r="Q44" s="42"/>
      <c r="R44" s="42"/>
      <c r="S44" s="43"/>
      <c r="T44" s="42"/>
      <c r="U44" s="42"/>
      <c r="V44" s="43"/>
      <c r="W44" s="42"/>
      <c r="X44" s="43"/>
      <c r="Y44" s="43"/>
      <c r="Z44" s="43"/>
      <c r="AA44" s="43"/>
      <c r="AB44" s="43"/>
      <c r="AC44" s="43"/>
      <c r="AD44" s="43"/>
      <c r="AE44" s="43"/>
      <c r="AF44" s="44"/>
      <c r="AG44" s="43"/>
      <c r="AH44" s="43"/>
      <c r="AI44" s="44"/>
      <c r="AJ44" s="43"/>
      <c r="AK44" s="43"/>
      <c r="AL44" s="44"/>
      <c r="AM44" s="43"/>
      <c r="AN44" s="43"/>
      <c r="AO44" s="44"/>
      <c r="AP44" s="43"/>
      <c r="AQ44" s="43"/>
      <c r="AR44" s="44"/>
      <c r="AS44" s="43"/>
      <c r="AT44" s="43"/>
      <c r="AU44" s="44"/>
      <c r="AV44" s="43"/>
      <c r="AW44" s="43"/>
      <c r="AX44" s="44"/>
      <c r="AY44" s="43"/>
      <c r="AZ44" s="43"/>
      <c r="BA44" s="36" t="s">
        <v>494</v>
      </c>
      <c r="BB44" s="31" t="s">
        <v>483</v>
      </c>
      <c r="BC44" s="31">
        <v>1</v>
      </c>
      <c r="BD44" s="36"/>
      <c r="BE44" s="31"/>
      <c r="BF44" s="31"/>
      <c r="BG44" s="36"/>
      <c r="BH44" s="31"/>
      <c r="BI44" s="31"/>
      <c r="BJ44" s="36"/>
      <c r="BK44" s="31"/>
      <c r="BL44" s="31"/>
      <c r="BM44" s="36"/>
      <c r="BN44" s="31"/>
      <c r="BO44" s="31"/>
      <c r="BP44" s="36"/>
      <c r="BQ44" s="31"/>
      <c r="BR44" s="31"/>
      <c r="BS44" s="30" t="s">
        <v>56</v>
      </c>
      <c r="BT44" s="37">
        <f t="shared" si="12"/>
        <v>100</v>
      </c>
      <c r="BU44" s="31">
        <f t="shared" si="9"/>
        <v>1</v>
      </c>
      <c r="BV44" s="37">
        <f t="shared" si="10"/>
        <v>100</v>
      </c>
      <c r="BW44" s="38">
        <f t="shared" si="11"/>
        <v>0.01</v>
      </c>
      <c r="BX44" s="33"/>
      <c r="BY44" s="39" t="s">
        <v>64</v>
      </c>
    </row>
    <row r="45" spans="1:77" ht="240" x14ac:dyDescent="0.25">
      <c r="A45" s="46">
        <v>2019</v>
      </c>
      <c r="B45" s="46">
        <v>12</v>
      </c>
      <c r="C45" s="30" t="s">
        <v>84</v>
      </c>
      <c r="D45" s="30" t="s">
        <v>445</v>
      </c>
      <c r="E45" s="30" t="s">
        <v>377</v>
      </c>
      <c r="F45" s="31">
        <v>1</v>
      </c>
      <c r="G45" s="30" t="s">
        <v>417</v>
      </c>
      <c r="H45" s="30" t="s">
        <v>418</v>
      </c>
      <c r="I45" s="30" t="s">
        <v>419</v>
      </c>
      <c r="J45" s="31">
        <v>100</v>
      </c>
      <c r="K45" s="30" t="s">
        <v>15</v>
      </c>
      <c r="L45" s="35">
        <v>43651</v>
      </c>
      <c r="M45" s="35">
        <v>43830</v>
      </c>
      <c r="N45" s="42"/>
      <c r="O45" s="42"/>
      <c r="P45" s="43"/>
      <c r="Q45" s="42"/>
      <c r="R45" s="42"/>
      <c r="S45" s="43"/>
      <c r="T45" s="42"/>
      <c r="U45" s="42"/>
      <c r="V45" s="43"/>
      <c r="W45" s="42"/>
      <c r="X45" s="43"/>
      <c r="Y45" s="43"/>
      <c r="Z45" s="43"/>
      <c r="AA45" s="43"/>
      <c r="AB45" s="43"/>
      <c r="AC45" s="43"/>
      <c r="AD45" s="43"/>
      <c r="AE45" s="43"/>
      <c r="AF45" s="44"/>
      <c r="AG45" s="43"/>
      <c r="AH45" s="43"/>
      <c r="AI45" s="44"/>
      <c r="AJ45" s="43"/>
      <c r="AK45" s="43"/>
      <c r="AL45" s="44"/>
      <c r="AM45" s="43"/>
      <c r="AN45" s="43"/>
      <c r="AO45" s="44"/>
      <c r="AP45" s="43"/>
      <c r="AQ45" s="43"/>
      <c r="AR45" s="44"/>
      <c r="AS45" s="43"/>
      <c r="AT45" s="43"/>
      <c r="AU45" s="44"/>
      <c r="AV45" s="43"/>
      <c r="AW45" s="43"/>
      <c r="AX45" s="44"/>
      <c r="AY45" s="43"/>
      <c r="AZ45" s="43"/>
      <c r="BA45" s="36"/>
      <c r="BB45" s="31"/>
      <c r="BC45" s="31"/>
      <c r="BD45" s="36"/>
      <c r="BE45" s="31"/>
      <c r="BF45" s="31"/>
      <c r="BG45" s="36"/>
      <c r="BH45" s="31"/>
      <c r="BI45" s="31"/>
      <c r="BJ45" s="36"/>
      <c r="BK45" s="31"/>
      <c r="BL45" s="31"/>
      <c r="BM45" s="36"/>
      <c r="BN45" s="31"/>
      <c r="BO45" s="31"/>
      <c r="BP45" s="36"/>
      <c r="BQ45" s="31"/>
      <c r="BR45" s="31"/>
      <c r="BS45" s="30" t="s">
        <v>56</v>
      </c>
      <c r="BT45" s="37">
        <f t="shared" si="12"/>
        <v>100</v>
      </c>
      <c r="BU45" s="86">
        <f t="shared" si="9"/>
        <v>0</v>
      </c>
      <c r="BV45" s="37">
        <f t="shared" si="10"/>
        <v>100</v>
      </c>
      <c r="BW45" s="38">
        <f t="shared" si="11"/>
        <v>0</v>
      </c>
      <c r="BX45" s="33"/>
      <c r="BY45" s="39" t="s">
        <v>512</v>
      </c>
    </row>
    <row r="46" spans="1:77" ht="90" x14ac:dyDescent="0.25">
      <c r="A46" s="46">
        <v>2019</v>
      </c>
      <c r="B46" s="46">
        <v>12</v>
      </c>
      <c r="C46" s="30" t="s">
        <v>85</v>
      </c>
      <c r="D46" s="30" t="s">
        <v>446</v>
      </c>
      <c r="E46" s="30" t="s">
        <v>378</v>
      </c>
      <c r="F46" s="31">
        <v>1</v>
      </c>
      <c r="G46" s="30" t="s">
        <v>420</v>
      </c>
      <c r="H46" s="30" t="s">
        <v>421</v>
      </c>
      <c r="I46" s="30" t="s">
        <v>421</v>
      </c>
      <c r="J46" s="31">
        <v>1</v>
      </c>
      <c r="K46" s="30" t="s">
        <v>11</v>
      </c>
      <c r="L46" s="35">
        <v>43661</v>
      </c>
      <c r="M46" s="35">
        <v>43830</v>
      </c>
      <c r="N46" s="42"/>
      <c r="O46" s="42"/>
      <c r="P46" s="43"/>
      <c r="Q46" s="42"/>
      <c r="R46" s="42"/>
      <c r="S46" s="43"/>
      <c r="T46" s="42"/>
      <c r="U46" s="42"/>
      <c r="V46" s="43"/>
      <c r="W46" s="42"/>
      <c r="X46" s="43"/>
      <c r="Y46" s="43"/>
      <c r="Z46" s="43"/>
      <c r="AA46" s="43"/>
      <c r="AB46" s="43"/>
      <c r="AC46" s="43"/>
      <c r="AD46" s="43"/>
      <c r="AE46" s="43"/>
      <c r="AF46" s="44"/>
      <c r="AG46" s="43"/>
      <c r="AH46" s="43"/>
      <c r="AI46" s="44"/>
      <c r="AJ46" s="43"/>
      <c r="AK46" s="43"/>
      <c r="AL46" s="44"/>
      <c r="AM46" s="43"/>
      <c r="AN46" s="43"/>
      <c r="AO46" s="44"/>
      <c r="AP46" s="43"/>
      <c r="AQ46" s="43"/>
      <c r="AR46" s="44"/>
      <c r="AS46" s="43"/>
      <c r="AT46" s="43"/>
      <c r="AU46" s="44"/>
      <c r="AV46" s="43"/>
      <c r="AW46" s="43"/>
      <c r="AX46" s="44"/>
      <c r="AY46" s="43"/>
      <c r="AZ46" s="43"/>
      <c r="BA46" s="36"/>
      <c r="BB46" s="31"/>
      <c r="BC46" s="31"/>
      <c r="BD46" s="36"/>
      <c r="BE46" s="31"/>
      <c r="BF46" s="31"/>
      <c r="BG46" s="36" t="s">
        <v>470</v>
      </c>
      <c r="BH46" s="31" t="s">
        <v>471</v>
      </c>
      <c r="BI46" s="31">
        <v>0.5</v>
      </c>
      <c r="BJ46" s="36"/>
      <c r="BK46" s="31"/>
      <c r="BL46" s="31"/>
      <c r="BM46" s="36" t="s">
        <v>513</v>
      </c>
      <c r="BN46" s="31" t="s">
        <v>514</v>
      </c>
      <c r="BO46" s="31"/>
      <c r="BP46" s="36"/>
      <c r="BQ46" s="31"/>
      <c r="BR46" s="31"/>
      <c r="BS46" s="30" t="s">
        <v>30</v>
      </c>
      <c r="BT46" s="37">
        <f t="shared" si="12"/>
        <v>1</v>
      </c>
      <c r="BU46" s="31">
        <f t="shared" si="9"/>
        <v>0.5</v>
      </c>
      <c r="BV46" s="37">
        <f t="shared" si="10"/>
        <v>1</v>
      </c>
      <c r="BW46" s="38">
        <f t="shared" si="11"/>
        <v>0.5</v>
      </c>
      <c r="BX46" s="33"/>
      <c r="BY46" s="39" t="s">
        <v>64</v>
      </c>
    </row>
  </sheetData>
  <autoFilter ref="A6:BZ46"/>
  <mergeCells count="23">
    <mergeCell ref="B2:G2"/>
    <mergeCell ref="AO5:AQ5"/>
    <mergeCell ref="BG5:BI5"/>
    <mergeCell ref="BJ5:BL5"/>
    <mergeCell ref="BM5:BO5"/>
    <mergeCell ref="AR5:AT5"/>
    <mergeCell ref="AU5:AW5"/>
    <mergeCell ref="AX5:AZ5"/>
    <mergeCell ref="BA5:BC5"/>
    <mergeCell ref="BD5:BF5"/>
    <mergeCell ref="BY5:BY6"/>
    <mergeCell ref="B3:G3"/>
    <mergeCell ref="BS5:BX5"/>
    <mergeCell ref="N5:P5"/>
    <mergeCell ref="Q5:S5"/>
    <mergeCell ref="T5:V5"/>
    <mergeCell ref="W5:Y5"/>
    <mergeCell ref="Z5:AB5"/>
    <mergeCell ref="AC5:AE5"/>
    <mergeCell ref="AF5:AH5"/>
    <mergeCell ref="AI5:AK5"/>
    <mergeCell ref="AL5:AN5"/>
    <mergeCell ref="BP5:BR5"/>
  </mergeCells>
  <dataValidations count="8">
    <dataValidation type="date" allowBlank="1" showInputMessage="1" errorTitle="Entrada no válida" error="Por favor escriba una fecha válida (AAAA/MM/DD)" promptTitle="Ingrese una fecha (AAAA/MM/DD)" sqref="L7:M46">
      <formula1>1900/1/1</formula1>
      <formula2>3000/1/1</formula2>
    </dataValidation>
    <dataValidation type="textLength" allowBlank="1" showInputMessage="1" showErrorMessage="1" errorTitle="Entrada no válida" error="Escriba un texto  Maximo 20 Caracteres" promptTitle="Cualquier contenido Maximo 20 Caracteres" sqref="A7:C46">
      <formula1>0</formula1>
      <formula2>20</formula2>
    </dataValidation>
    <dataValidation type="textLength" allowBlank="1" showInputMessage="1" showErrorMessage="1" errorTitle="Entrada no válida" error="Escriba un texto  Maximo 100 Caracteres" promptTitle="Cualquier contenido Maximo 100 Caracteres" sqref="H7:H46 K7:K46">
      <formula1>0</formula1>
      <formula2>100</formula2>
    </dataValidation>
    <dataValidation type="decimal" allowBlank="1" showInputMessage="1" showErrorMessage="1" errorTitle="Entrada no válida" error="Por favor escriba un número" promptTitle="Escriba un número en esta casilla" sqref="J7:J46">
      <formula1>-999999</formula1>
      <formula2>999999</formula2>
    </dataValidation>
    <dataValidation type="textLength" allowBlank="1" showInputMessage="1" showErrorMessage="1" errorTitle="Entrada no válida" error="Escriba un texto  Maximo 200 Caracteres" promptTitle="Cualquier contenido Maximo 200 Caracteres" sqref="I7:I46">
      <formula1>0</formula1>
      <formula2>200</formula2>
    </dataValidation>
    <dataValidation type="textLength" allowBlank="1" showInputMessage="1" showErrorMessage="1" errorTitle="Entrada no válida" error="Escriba un texto  Maximo 500 Caracteres" promptTitle="Cualquier contenido Maximo 500 Caracteres" sqref="G7:G46 E7:E46">
      <formula1>0</formula1>
      <formula2>500</formula2>
    </dataValidation>
    <dataValidation type="whole" allowBlank="1" showInputMessage="1" showErrorMessage="1" errorTitle="Entrada no válida" error="Por favor escriba un número entero" promptTitle="Escriba un número entero en esta casilla" sqref="F7:F46">
      <formula1>-999</formula1>
      <formula2>999</formula2>
    </dataValidation>
    <dataValidation type="textLength" allowBlank="1" showInputMessage="1" error="Escriba un texto  Maximo 100 Caracteres" promptTitle="Cualquier contenido Maximo 100 Caracteres" sqref="N7:BY46">
      <formula1>0</formula1>
      <formula2>100</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73" operator="containsText" id="{D61FB4C7-DF1F-4FB3-88F4-9CB144D45363}">
            <xm:f>NOT(ISERROR(SEARCH(#REF!,BX7)))</xm:f>
            <xm:f>#REF!</xm:f>
            <x14:dxf>
              <font>
                <b/>
                <i val="0"/>
                <color rgb="FFFF0000"/>
              </font>
            </x14:dxf>
          </x14:cfRule>
          <x14:cfRule type="containsText" priority="74" operator="containsText" id="{37C55313-C521-4B3D-B342-C8C9775EFDE2}">
            <xm:f>NOT(ISERROR(SEARCH(#REF!,BX7)))</xm:f>
            <xm:f>#REF!</xm:f>
            <x14:dxf>
              <font>
                <b/>
                <i val="0"/>
                <color rgb="FF00B050"/>
              </font>
            </x14:dxf>
          </x14:cfRule>
          <xm:sqref>BX7:BX16</xm:sqref>
        </x14:conditionalFormatting>
        <x14:conditionalFormatting xmlns:xm="http://schemas.microsoft.com/office/excel/2006/main">
          <x14:cfRule type="containsText" priority="67" operator="containsText" id="{C2F9EABC-30E1-4D6E-AFC5-D7462570604A}">
            <xm:f>NOT(ISERROR(SEARCH(#REF!,BY7)))</xm:f>
            <xm:f>#REF!</xm:f>
            <x14:dxf>
              <font>
                <b/>
                <i val="0"/>
                <color rgb="FFFF0000"/>
              </font>
            </x14:dxf>
          </x14:cfRule>
          <x14:cfRule type="containsText" priority="68" operator="containsText" id="{E311B48A-388C-46B0-9596-8B0C11EDA3F4}">
            <xm:f>NOT(ISERROR(SEARCH(#REF!,BY7)))</xm:f>
            <xm:f>#REF!</xm:f>
            <x14:dxf>
              <font>
                <b/>
                <i val="0"/>
                <color rgb="FF00B050"/>
              </font>
            </x14:dxf>
          </x14:cfRule>
          <xm:sqref>BY7</xm:sqref>
        </x14:conditionalFormatting>
        <x14:conditionalFormatting xmlns:xm="http://schemas.microsoft.com/office/excel/2006/main">
          <x14:cfRule type="containsText" priority="65" operator="containsText" id="{A9A19F6E-ED01-4278-A22A-CF45AC51D32C}">
            <xm:f>NOT(ISERROR(SEARCH(#REF!,BY8)))</xm:f>
            <xm:f>#REF!</xm:f>
            <x14:dxf>
              <font>
                <b/>
                <i val="0"/>
                <color rgb="FFFF0000"/>
              </font>
            </x14:dxf>
          </x14:cfRule>
          <x14:cfRule type="containsText" priority="66" operator="containsText" id="{CC9E034D-850A-4944-B2D0-D8A675959307}">
            <xm:f>NOT(ISERROR(SEARCH(#REF!,BY8)))</xm:f>
            <xm:f>#REF!</xm:f>
            <x14:dxf>
              <font>
                <b/>
                <i val="0"/>
                <color rgb="FF00B050"/>
              </font>
            </x14:dxf>
          </x14:cfRule>
          <xm:sqref>BY8</xm:sqref>
        </x14:conditionalFormatting>
        <x14:conditionalFormatting xmlns:xm="http://schemas.microsoft.com/office/excel/2006/main">
          <x14:cfRule type="containsText" priority="1" operator="containsText" id="{182C5CE0-AB57-44C3-8514-DE7DC1055CDC}">
            <xm:f>NOT(ISERROR(SEARCH(#REF!,BX17)))</xm:f>
            <xm:f>#REF!</xm:f>
            <x14:dxf>
              <font>
                <b/>
                <i val="0"/>
                <color rgb="FFFF0000"/>
              </font>
            </x14:dxf>
          </x14:cfRule>
          <x14:cfRule type="containsText" priority="2" operator="containsText" id="{51CE1F6D-798D-4F7F-8D27-5D957751AE52}">
            <xm:f>NOT(ISERROR(SEARCH(#REF!,BX17)))</xm:f>
            <xm:f>#REF!</xm:f>
            <x14:dxf>
              <font>
                <b/>
                <i val="0"/>
                <color rgb="FF00B050"/>
              </font>
            </x14:dxf>
          </x14:cfRule>
          <xm:sqref>BX17:BX46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E25" sqref="E25"/>
    </sheetView>
  </sheetViews>
  <sheetFormatPr baseColWidth="10" defaultRowHeight="11.25" x14ac:dyDescent="0.2"/>
  <cols>
    <col min="1" max="1" width="5.85546875" style="66" customWidth="1"/>
    <col min="2" max="2" width="13.28515625" style="66" customWidth="1"/>
    <col min="3" max="3" width="15" style="66" customWidth="1"/>
    <col min="4" max="4" width="14.5703125" style="66" customWidth="1"/>
    <col min="5" max="5" width="30.85546875" style="60" customWidth="1"/>
    <col min="6" max="6" width="9.42578125" style="66" customWidth="1"/>
    <col min="7" max="7" width="46.42578125" style="60" customWidth="1"/>
    <col min="8" max="8" width="13" style="60" customWidth="1"/>
    <col min="9" max="9" width="52.28515625" style="67" customWidth="1"/>
    <col min="10" max="10" width="16.42578125" style="60" customWidth="1"/>
    <col min="11" max="13" width="27" style="60" customWidth="1"/>
    <col min="14" max="16384" width="11.42578125" style="60"/>
  </cols>
  <sheetData>
    <row r="1" spans="1:13" s="14" customFormat="1" ht="19.5" x14ac:dyDescent="0.25">
      <c r="B1" s="112" t="s">
        <v>273</v>
      </c>
      <c r="C1" s="112"/>
      <c r="D1" s="112"/>
      <c r="E1" s="112"/>
      <c r="F1" s="112"/>
      <c r="G1" s="112"/>
      <c r="H1" s="21"/>
      <c r="I1" s="21"/>
      <c r="J1" s="21"/>
      <c r="K1" s="21"/>
      <c r="L1" s="21"/>
      <c r="M1" s="21"/>
    </row>
    <row r="2" spans="1:13" s="14" customFormat="1" ht="19.5" x14ac:dyDescent="0.25">
      <c r="B2" s="112" t="s">
        <v>274</v>
      </c>
      <c r="C2" s="112"/>
      <c r="D2" s="112"/>
      <c r="E2" s="112"/>
      <c r="F2" s="112"/>
      <c r="G2" s="112"/>
      <c r="H2" s="21"/>
      <c r="I2" s="21"/>
      <c r="J2" s="21"/>
      <c r="K2" s="21"/>
      <c r="L2" s="21"/>
      <c r="M2" s="21"/>
    </row>
    <row r="3" spans="1:13" s="69" customFormat="1" x14ac:dyDescent="0.2">
      <c r="A3" s="68"/>
      <c r="B3" s="68"/>
      <c r="C3" s="68"/>
      <c r="D3" s="68"/>
      <c r="F3" s="68"/>
      <c r="I3" s="70"/>
    </row>
    <row r="4" spans="1:13" ht="45" x14ac:dyDescent="0.2">
      <c r="A4" s="58" t="s">
        <v>152</v>
      </c>
      <c r="B4" s="58" t="s">
        <v>153</v>
      </c>
      <c r="C4" s="58" t="s">
        <v>154</v>
      </c>
      <c r="D4" s="58" t="s">
        <v>21</v>
      </c>
      <c r="E4" s="58" t="s">
        <v>155</v>
      </c>
      <c r="F4" s="58" t="s">
        <v>156</v>
      </c>
      <c r="G4" s="58" t="s">
        <v>157</v>
      </c>
      <c r="H4" s="58" t="s">
        <v>8</v>
      </c>
      <c r="I4" s="58" t="s">
        <v>158</v>
      </c>
      <c r="J4" s="59" t="s">
        <v>159</v>
      </c>
      <c r="K4" s="59" t="s">
        <v>160</v>
      </c>
      <c r="L4" s="59" t="s">
        <v>161</v>
      </c>
      <c r="M4" s="59" t="s">
        <v>162</v>
      </c>
    </row>
    <row r="5" spans="1:13" ht="157.5" hidden="1" x14ac:dyDescent="0.2">
      <c r="A5" s="61">
        <v>1</v>
      </c>
      <c r="B5" s="61">
        <v>2014</v>
      </c>
      <c r="C5" s="61">
        <v>800</v>
      </c>
      <c r="D5" s="61" t="s">
        <v>163</v>
      </c>
      <c r="E5" s="62" t="s">
        <v>164</v>
      </c>
      <c r="F5" s="61">
        <v>1</v>
      </c>
      <c r="G5" s="62" t="s">
        <v>165</v>
      </c>
      <c r="H5" s="62" t="s">
        <v>166</v>
      </c>
      <c r="I5" s="63" t="s">
        <v>167</v>
      </c>
      <c r="J5" s="64" t="s">
        <v>168</v>
      </c>
      <c r="K5" s="64" t="s">
        <v>169</v>
      </c>
      <c r="L5" s="64" t="s">
        <v>170</v>
      </c>
      <c r="M5" s="64" t="s">
        <v>171</v>
      </c>
    </row>
    <row r="6" spans="1:13" ht="157.5" hidden="1" x14ac:dyDescent="0.2">
      <c r="A6" s="61">
        <v>2</v>
      </c>
      <c r="B6" s="61">
        <v>2014</v>
      </c>
      <c r="C6" s="61">
        <v>800</v>
      </c>
      <c r="D6" s="61" t="s">
        <v>163</v>
      </c>
      <c r="E6" s="62" t="s">
        <v>164</v>
      </c>
      <c r="F6" s="61">
        <v>2</v>
      </c>
      <c r="G6" s="62" t="s">
        <v>172</v>
      </c>
      <c r="H6" s="62" t="s">
        <v>173</v>
      </c>
      <c r="I6" s="63" t="s">
        <v>174</v>
      </c>
      <c r="J6" s="64" t="s">
        <v>168</v>
      </c>
      <c r="K6" s="64" t="s">
        <v>169</v>
      </c>
      <c r="L6" s="64" t="s">
        <v>170</v>
      </c>
      <c r="M6" s="64" t="s">
        <v>171</v>
      </c>
    </row>
    <row r="7" spans="1:13" ht="135" hidden="1" x14ac:dyDescent="0.2">
      <c r="A7" s="61">
        <v>3</v>
      </c>
      <c r="B7" s="61">
        <v>2014</v>
      </c>
      <c r="C7" s="61">
        <v>800</v>
      </c>
      <c r="D7" s="61" t="s">
        <v>163</v>
      </c>
      <c r="E7" s="62" t="s">
        <v>164</v>
      </c>
      <c r="F7" s="61">
        <v>3</v>
      </c>
      <c r="G7" s="62" t="s">
        <v>175</v>
      </c>
      <c r="H7" s="62" t="s">
        <v>166</v>
      </c>
      <c r="I7" s="63" t="s">
        <v>176</v>
      </c>
      <c r="J7" s="64" t="s">
        <v>177</v>
      </c>
      <c r="K7" s="64" t="s">
        <v>178</v>
      </c>
      <c r="L7" s="64" t="s">
        <v>179</v>
      </c>
      <c r="M7" s="65" t="s">
        <v>180</v>
      </c>
    </row>
    <row r="8" spans="1:13" ht="90" hidden="1" x14ac:dyDescent="0.2">
      <c r="A8" s="61">
        <v>4</v>
      </c>
      <c r="B8" s="61">
        <v>2015</v>
      </c>
      <c r="C8" s="61">
        <v>42</v>
      </c>
      <c r="D8" s="61" t="s">
        <v>181</v>
      </c>
      <c r="E8" s="62" t="s">
        <v>182</v>
      </c>
      <c r="F8" s="61">
        <v>1</v>
      </c>
      <c r="G8" s="62" t="s">
        <v>183</v>
      </c>
      <c r="H8" s="62" t="s">
        <v>184</v>
      </c>
      <c r="I8" s="63" t="s">
        <v>185</v>
      </c>
      <c r="J8" s="64" t="s">
        <v>186</v>
      </c>
      <c r="K8" s="64" t="s">
        <v>187</v>
      </c>
      <c r="L8" s="64" t="s">
        <v>188</v>
      </c>
      <c r="M8" s="64" t="s">
        <v>189</v>
      </c>
    </row>
    <row r="9" spans="1:13" ht="90" hidden="1" x14ac:dyDescent="0.2">
      <c r="A9" s="61">
        <v>5</v>
      </c>
      <c r="B9" s="61">
        <v>2015</v>
      </c>
      <c r="C9" s="61">
        <v>42</v>
      </c>
      <c r="D9" s="61" t="s">
        <v>181</v>
      </c>
      <c r="E9" s="62" t="s">
        <v>182</v>
      </c>
      <c r="F9" s="61">
        <v>2</v>
      </c>
      <c r="G9" s="62" t="s">
        <v>190</v>
      </c>
      <c r="H9" s="62" t="s">
        <v>191</v>
      </c>
      <c r="I9" s="63" t="s">
        <v>192</v>
      </c>
      <c r="J9" s="64" t="s">
        <v>186</v>
      </c>
      <c r="K9" s="64" t="s">
        <v>187</v>
      </c>
      <c r="L9" s="64" t="s">
        <v>188</v>
      </c>
      <c r="M9" s="64" t="s">
        <v>189</v>
      </c>
    </row>
    <row r="10" spans="1:13" ht="90" hidden="1" x14ac:dyDescent="0.2">
      <c r="A10" s="61">
        <v>6</v>
      </c>
      <c r="B10" s="61">
        <v>2015</v>
      </c>
      <c r="C10" s="61">
        <v>42</v>
      </c>
      <c r="D10" s="61" t="s">
        <v>181</v>
      </c>
      <c r="E10" s="62" t="s">
        <v>182</v>
      </c>
      <c r="F10" s="61">
        <v>3</v>
      </c>
      <c r="G10" s="62" t="s">
        <v>193</v>
      </c>
      <c r="H10" s="62" t="s">
        <v>194</v>
      </c>
      <c r="I10" s="63" t="s">
        <v>195</v>
      </c>
      <c r="J10" s="64" t="s">
        <v>186</v>
      </c>
      <c r="K10" s="64" t="s">
        <v>187</v>
      </c>
      <c r="L10" s="64" t="s">
        <v>188</v>
      </c>
      <c r="M10" s="64" t="s">
        <v>189</v>
      </c>
    </row>
    <row r="11" spans="1:13" ht="67.5" hidden="1" x14ac:dyDescent="0.2">
      <c r="A11" s="61">
        <v>7</v>
      </c>
      <c r="B11" s="61">
        <v>2015</v>
      </c>
      <c r="C11" s="61">
        <v>42</v>
      </c>
      <c r="D11" s="61" t="s">
        <v>196</v>
      </c>
      <c r="E11" s="62" t="s">
        <v>197</v>
      </c>
      <c r="F11" s="61">
        <v>1</v>
      </c>
      <c r="G11" s="62" t="s">
        <v>198</v>
      </c>
      <c r="H11" s="62" t="s">
        <v>199</v>
      </c>
      <c r="I11" s="63" t="s">
        <v>200</v>
      </c>
      <c r="J11" s="64" t="s">
        <v>201</v>
      </c>
      <c r="K11" s="64" t="s">
        <v>202</v>
      </c>
      <c r="L11" s="64" t="s">
        <v>202</v>
      </c>
      <c r="M11" s="64" t="s">
        <v>202</v>
      </c>
    </row>
    <row r="12" spans="1:13" ht="157.5" hidden="1" x14ac:dyDescent="0.2">
      <c r="A12" s="61">
        <v>8</v>
      </c>
      <c r="B12" s="61">
        <v>2015</v>
      </c>
      <c r="C12" s="61">
        <v>42</v>
      </c>
      <c r="D12" s="61" t="s">
        <v>203</v>
      </c>
      <c r="E12" s="62" t="s">
        <v>204</v>
      </c>
      <c r="F12" s="61">
        <v>1</v>
      </c>
      <c r="G12" s="62" t="s">
        <v>205</v>
      </c>
      <c r="H12" s="62" t="s">
        <v>166</v>
      </c>
      <c r="I12" s="63" t="s">
        <v>206</v>
      </c>
      <c r="J12" s="64" t="s">
        <v>168</v>
      </c>
      <c r="K12" s="64" t="s">
        <v>169</v>
      </c>
      <c r="L12" s="64" t="s">
        <v>170</v>
      </c>
      <c r="M12" s="64" t="s">
        <v>171</v>
      </c>
    </row>
    <row r="13" spans="1:13" ht="157.5" hidden="1" x14ac:dyDescent="0.2">
      <c r="A13" s="61">
        <v>9</v>
      </c>
      <c r="B13" s="61">
        <v>2015</v>
      </c>
      <c r="C13" s="61">
        <v>42</v>
      </c>
      <c r="D13" s="61" t="s">
        <v>203</v>
      </c>
      <c r="E13" s="62" t="s">
        <v>204</v>
      </c>
      <c r="F13" s="61">
        <v>2</v>
      </c>
      <c r="G13" s="62" t="s">
        <v>207</v>
      </c>
      <c r="H13" s="62" t="s">
        <v>173</v>
      </c>
      <c r="I13" s="63" t="s">
        <v>208</v>
      </c>
      <c r="J13" s="64" t="s">
        <v>168</v>
      </c>
      <c r="K13" s="64" t="s">
        <v>169</v>
      </c>
      <c r="L13" s="64" t="s">
        <v>170</v>
      </c>
      <c r="M13" s="64" t="s">
        <v>171</v>
      </c>
    </row>
    <row r="14" spans="1:13" ht="157.5" hidden="1" x14ac:dyDescent="0.2">
      <c r="A14" s="61">
        <v>10</v>
      </c>
      <c r="B14" s="61">
        <v>2015</v>
      </c>
      <c r="C14" s="61">
        <v>42</v>
      </c>
      <c r="D14" s="61" t="s">
        <v>203</v>
      </c>
      <c r="E14" s="62" t="s">
        <v>204</v>
      </c>
      <c r="F14" s="61">
        <v>3</v>
      </c>
      <c r="G14" s="62" t="s">
        <v>209</v>
      </c>
      <c r="H14" s="62" t="s">
        <v>166</v>
      </c>
      <c r="I14" s="63" t="s">
        <v>210</v>
      </c>
      <c r="J14" s="64" t="s">
        <v>168</v>
      </c>
      <c r="K14" s="64" t="s">
        <v>169</v>
      </c>
      <c r="L14" s="64" t="s">
        <v>170</v>
      </c>
      <c r="M14" s="64" t="s">
        <v>171</v>
      </c>
    </row>
    <row r="15" spans="1:13" ht="157.5" hidden="1" x14ac:dyDescent="0.2">
      <c r="A15" s="61">
        <v>11</v>
      </c>
      <c r="B15" s="61">
        <v>2015</v>
      </c>
      <c r="C15" s="61">
        <v>42</v>
      </c>
      <c r="D15" s="61" t="s">
        <v>203</v>
      </c>
      <c r="E15" s="62" t="s">
        <v>204</v>
      </c>
      <c r="F15" s="61">
        <v>4</v>
      </c>
      <c r="G15" s="62" t="s">
        <v>211</v>
      </c>
      <c r="H15" s="62" t="s">
        <v>166</v>
      </c>
      <c r="I15" s="63" t="s">
        <v>212</v>
      </c>
      <c r="J15" s="64" t="s">
        <v>168</v>
      </c>
      <c r="K15" s="64" t="s">
        <v>169</v>
      </c>
      <c r="L15" s="64" t="s">
        <v>170</v>
      </c>
      <c r="M15" s="64" t="s">
        <v>171</v>
      </c>
    </row>
    <row r="16" spans="1:13" ht="135" hidden="1" x14ac:dyDescent="0.2">
      <c r="A16" s="61">
        <v>12</v>
      </c>
      <c r="B16" s="61">
        <v>2015</v>
      </c>
      <c r="C16" s="61">
        <v>42</v>
      </c>
      <c r="D16" s="61" t="s">
        <v>213</v>
      </c>
      <c r="E16" s="62" t="s">
        <v>214</v>
      </c>
      <c r="F16" s="61">
        <v>1</v>
      </c>
      <c r="G16" s="62" t="s">
        <v>215</v>
      </c>
      <c r="H16" s="62" t="s">
        <v>166</v>
      </c>
      <c r="I16" s="63" t="s">
        <v>216</v>
      </c>
      <c r="J16" s="64" t="s">
        <v>177</v>
      </c>
      <c r="K16" s="64" t="s">
        <v>178</v>
      </c>
      <c r="L16" s="64" t="s">
        <v>179</v>
      </c>
      <c r="M16" s="65" t="s">
        <v>180</v>
      </c>
    </row>
    <row r="17" spans="1:13" ht="135" hidden="1" x14ac:dyDescent="0.2">
      <c r="A17" s="61">
        <v>13</v>
      </c>
      <c r="B17" s="61">
        <v>2015</v>
      </c>
      <c r="C17" s="61">
        <v>42</v>
      </c>
      <c r="D17" s="61" t="s">
        <v>213</v>
      </c>
      <c r="E17" s="62" t="s">
        <v>214</v>
      </c>
      <c r="F17" s="61">
        <v>2</v>
      </c>
      <c r="G17" s="62" t="s">
        <v>172</v>
      </c>
      <c r="H17" s="62" t="s">
        <v>173</v>
      </c>
      <c r="I17" s="63" t="s">
        <v>217</v>
      </c>
      <c r="J17" s="64" t="s">
        <v>177</v>
      </c>
      <c r="K17" s="64" t="s">
        <v>178</v>
      </c>
      <c r="L17" s="64" t="s">
        <v>179</v>
      </c>
      <c r="M17" s="65" t="s">
        <v>180</v>
      </c>
    </row>
    <row r="18" spans="1:13" ht="135" hidden="1" x14ac:dyDescent="0.2">
      <c r="A18" s="61">
        <v>14</v>
      </c>
      <c r="B18" s="61">
        <v>2015</v>
      </c>
      <c r="C18" s="61">
        <v>42</v>
      </c>
      <c r="D18" s="61" t="s">
        <v>213</v>
      </c>
      <c r="E18" s="62" t="s">
        <v>214</v>
      </c>
      <c r="F18" s="61">
        <v>3</v>
      </c>
      <c r="G18" s="62" t="s">
        <v>218</v>
      </c>
      <c r="H18" s="62" t="s">
        <v>166</v>
      </c>
      <c r="I18" s="63" t="s">
        <v>219</v>
      </c>
      <c r="J18" s="64" t="s">
        <v>177</v>
      </c>
      <c r="K18" s="64" t="s">
        <v>178</v>
      </c>
      <c r="L18" s="64" t="s">
        <v>179</v>
      </c>
      <c r="M18" s="65" t="s">
        <v>180</v>
      </c>
    </row>
    <row r="19" spans="1:13" ht="135" hidden="1" x14ac:dyDescent="0.2">
      <c r="A19" s="61">
        <v>15</v>
      </c>
      <c r="B19" s="61">
        <v>2015</v>
      </c>
      <c r="C19" s="61">
        <v>42</v>
      </c>
      <c r="D19" s="61" t="s">
        <v>213</v>
      </c>
      <c r="E19" s="62" t="s">
        <v>214</v>
      </c>
      <c r="F19" s="61">
        <v>4</v>
      </c>
      <c r="G19" s="62" t="s">
        <v>220</v>
      </c>
      <c r="H19" s="62" t="s">
        <v>166</v>
      </c>
      <c r="I19" s="63" t="s">
        <v>221</v>
      </c>
      <c r="J19" s="64" t="s">
        <v>177</v>
      </c>
      <c r="K19" s="64" t="s">
        <v>178</v>
      </c>
      <c r="L19" s="64" t="s">
        <v>179</v>
      </c>
      <c r="M19" s="65" t="s">
        <v>180</v>
      </c>
    </row>
    <row r="20" spans="1:13" ht="135" hidden="1" x14ac:dyDescent="0.2">
      <c r="A20" s="61">
        <v>16</v>
      </c>
      <c r="B20" s="61">
        <v>2015</v>
      </c>
      <c r="C20" s="61">
        <v>42</v>
      </c>
      <c r="D20" s="61" t="s">
        <v>222</v>
      </c>
      <c r="E20" s="62" t="s">
        <v>223</v>
      </c>
      <c r="F20" s="61">
        <v>1</v>
      </c>
      <c r="G20" s="62" t="s">
        <v>224</v>
      </c>
      <c r="H20" s="62" t="s">
        <v>225</v>
      </c>
      <c r="I20" s="63" t="s">
        <v>226</v>
      </c>
      <c r="J20" s="64" t="s">
        <v>227</v>
      </c>
      <c r="K20" s="64" t="s">
        <v>228</v>
      </c>
      <c r="L20" s="64" t="s">
        <v>229</v>
      </c>
      <c r="M20" s="65" t="s">
        <v>230</v>
      </c>
    </row>
    <row r="21" spans="1:13" ht="101.25" x14ac:dyDescent="0.2">
      <c r="A21" s="61">
        <v>17</v>
      </c>
      <c r="B21" s="61">
        <v>2015</v>
      </c>
      <c r="C21" s="61">
        <v>42</v>
      </c>
      <c r="D21" s="61" t="s">
        <v>231</v>
      </c>
      <c r="E21" s="62" t="s">
        <v>232</v>
      </c>
      <c r="F21" s="61">
        <v>7</v>
      </c>
      <c r="G21" s="62" t="s">
        <v>233</v>
      </c>
      <c r="H21" s="62" t="s">
        <v>234</v>
      </c>
      <c r="I21" s="63" t="s">
        <v>235</v>
      </c>
      <c r="J21" s="64" t="s">
        <v>236</v>
      </c>
      <c r="K21" s="64" t="s">
        <v>237</v>
      </c>
      <c r="L21" s="64" t="s">
        <v>238</v>
      </c>
      <c r="M21" s="64" t="s">
        <v>239</v>
      </c>
    </row>
    <row r="22" spans="1:13" ht="101.25" x14ac:dyDescent="0.2">
      <c r="A22" s="61">
        <v>18</v>
      </c>
      <c r="B22" s="61">
        <v>2015</v>
      </c>
      <c r="C22" s="61">
        <v>42</v>
      </c>
      <c r="D22" s="61" t="s">
        <v>231</v>
      </c>
      <c r="E22" s="62" t="s">
        <v>232</v>
      </c>
      <c r="F22" s="61">
        <v>8</v>
      </c>
      <c r="G22" s="62" t="s">
        <v>240</v>
      </c>
      <c r="H22" s="62" t="s">
        <v>241</v>
      </c>
      <c r="I22" s="63" t="s">
        <v>242</v>
      </c>
      <c r="J22" s="64" t="s">
        <v>236</v>
      </c>
      <c r="K22" s="64" t="s">
        <v>237</v>
      </c>
      <c r="L22" s="64" t="s">
        <v>238</v>
      </c>
      <c r="M22" s="64" t="s">
        <v>239</v>
      </c>
    </row>
    <row r="23" spans="1:13" ht="101.25" x14ac:dyDescent="0.2">
      <c r="A23" s="61">
        <v>19</v>
      </c>
      <c r="B23" s="61">
        <v>2015</v>
      </c>
      <c r="C23" s="61">
        <v>42</v>
      </c>
      <c r="D23" s="61" t="s">
        <v>231</v>
      </c>
      <c r="E23" s="62" t="s">
        <v>232</v>
      </c>
      <c r="F23" s="61">
        <v>9</v>
      </c>
      <c r="G23" s="62" t="s">
        <v>243</v>
      </c>
      <c r="H23" s="62" t="s">
        <v>244</v>
      </c>
      <c r="I23" s="63" t="s">
        <v>245</v>
      </c>
      <c r="J23" s="64" t="s">
        <v>236</v>
      </c>
      <c r="K23" s="64" t="s">
        <v>237</v>
      </c>
      <c r="L23" s="64" t="s">
        <v>238</v>
      </c>
      <c r="M23" s="64" t="s">
        <v>239</v>
      </c>
    </row>
    <row r="24" spans="1:13" ht="101.25" x14ac:dyDescent="0.2">
      <c r="A24" s="61">
        <v>20</v>
      </c>
      <c r="B24" s="61">
        <v>2015</v>
      </c>
      <c r="C24" s="61">
        <v>42</v>
      </c>
      <c r="D24" s="61" t="s">
        <v>246</v>
      </c>
      <c r="E24" s="62" t="s">
        <v>247</v>
      </c>
      <c r="F24" s="61">
        <v>1</v>
      </c>
      <c r="G24" s="62" t="s">
        <v>248</v>
      </c>
      <c r="H24" s="62" t="s">
        <v>191</v>
      </c>
      <c r="I24" s="63" t="s">
        <v>249</v>
      </c>
      <c r="J24" s="64" t="s">
        <v>236</v>
      </c>
      <c r="K24" s="64" t="s">
        <v>237</v>
      </c>
      <c r="L24" s="64" t="s">
        <v>238</v>
      </c>
      <c r="M24" s="64" t="s">
        <v>239</v>
      </c>
    </row>
    <row r="25" spans="1:13" ht="78.75" x14ac:dyDescent="0.2">
      <c r="A25" s="61">
        <v>21</v>
      </c>
      <c r="B25" s="61">
        <v>2015</v>
      </c>
      <c r="C25" s="61">
        <v>42</v>
      </c>
      <c r="D25" s="61" t="s">
        <v>250</v>
      </c>
      <c r="E25" s="62" t="s">
        <v>251</v>
      </c>
      <c r="F25" s="61">
        <v>1</v>
      </c>
      <c r="G25" s="62" t="s">
        <v>252</v>
      </c>
      <c r="H25" s="62" t="s">
        <v>191</v>
      </c>
      <c r="I25" s="63" t="s">
        <v>253</v>
      </c>
      <c r="J25" s="64" t="s">
        <v>254</v>
      </c>
      <c r="K25" s="64" t="s">
        <v>255</v>
      </c>
      <c r="L25" s="65" t="s">
        <v>255</v>
      </c>
      <c r="M25" s="65" t="s">
        <v>255</v>
      </c>
    </row>
    <row r="26" spans="1:13" ht="112.5" hidden="1" x14ac:dyDescent="0.2">
      <c r="A26" s="61">
        <v>22</v>
      </c>
      <c r="B26" s="61">
        <v>2015</v>
      </c>
      <c r="C26" s="61">
        <v>249</v>
      </c>
      <c r="D26" s="61" t="s">
        <v>256</v>
      </c>
      <c r="E26" s="62" t="s">
        <v>257</v>
      </c>
      <c r="F26" s="61">
        <v>1</v>
      </c>
      <c r="G26" s="62" t="s">
        <v>258</v>
      </c>
      <c r="H26" s="62" t="s">
        <v>191</v>
      </c>
      <c r="I26" s="63" t="s">
        <v>259</v>
      </c>
      <c r="J26" s="64" t="s">
        <v>275</v>
      </c>
      <c r="K26" s="64" t="s">
        <v>260</v>
      </c>
      <c r="L26" s="65" t="s">
        <v>261</v>
      </c>
      <c r="M26" s="65" t="s">
        <v>261</v>
      </c>
    </row>
    <row r="27" spans="1:13" ht="112.5" hidden="1" x14ac:dyDescent="0.2">
      <c r="A27" s="61">
        <v>23</v>
      </c>
      <c r="B27" s="61">
        <v>2015</v>
      </c>
      <c r="C27" s="61">
        <v>249</v>
      </c>
      <c r="D27" s="61" t="s">
        <v>262</v>
      </c>
      <c r="E27" s="62" t="s">
        <v>263</v>
      </c>
      <c r="F27" s="61">
        <v>1</v>
      </c>
      <c r="G27" s="62" t="s">
        <v>264</v>
      </c>
      <c r="H27" s="62" t="s">
        <v>265</v>
      </c>
      <c r="I27" s="63" t="s">
        <v>266</v>
      </c>
      <c r="J27" s="64" t="s">
        <v>275</v>
      </c>
      <c r="K27" s="64" t="s">
        <v>260</v>
      </c>
      <c r="L27" s="65" t="s">
        <v>261</v>
      </c>
      <c r="M27" s="65" t="s">
        <v>261</v>
      </c>
    </row>
    <row r="28" spans="1:13" ht="112.5" hidden="1" x14ac:dyDescent="0.2">
      <c r="A28" s="61">
        <v>24</v>
      </c>
      <c r="B28" s="61">
        <v>2015</v>
      </c>
      <c r="C28" s="61">
        <v>249</v>
      </c>
      <c r="D28" s="61" t="s">
        <v>267</v>
      </c>
      <c r="E28" s="62" t="s">
        <v>268</v>
      </c>
      <c r="F28" s="61">
        <v>1</v>
      </c>
      <c r="G28" s="62" t="s">
        <v>269</v>
      </c>
      <c r="H28" s="62" t="s">
        <v>270</v>
      </c>
      <c r="I28" s="63" t="s">
        <v>271</v>
      </c>
      <c r="J28" s="64" t="s">
        <v>275</v>
      </c>
      <c r="K28" s="64" t="s">
        <v>260</v>
      </c>
      <c r="L28" s="65" t="s">
        <v>261</v>
      </c>
      <c r="M28" s="65" t="s">
        <v>261</v>
      </c>
    </row>
  </sheetData>
  <mergeCells count="2">
    <mergeCell ref="B1:G1"/>
    <mergeCell ref="B2:G2"/>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workbookViewId="0">
      <selection activeCell="H17" sqref="H17"/>
    </sheetView>
  </sheetViews>
  <sheetFormatPr baseColWidth="10" defaultColWidth="0" defaultRowHeight="15" x14ac:dyDescent="0.25"/>
  <cols>
    <col min="1" max="1" width="11.42578125" style="14" customWidth="1"/>
    <col min="2" max="2" width="41.7109375" style="14" customWidth="1"/>
    <col min="3" max="3" width="14.7109375" style="14" customWidth="1"/>
    <col min="4" max="4" width="13.5703125" style="14" customWidth="1"/>
    <col min="5" max="5" width="12.140625" style="14" customWidth="1"/>
    <col min="6" max="6" width="13.85546875" style="14" customWidth="1"/>
    <col min="7" max="7" width="15.85546875" style="14" customWidth="1"/>
    <col min="8" max="8" width="15.140625" style="14" customWidth="1"/>
    <col min="9" max="9" width="40.85546875" style="14" hidden="1"/>
    <col min="10" max="10" width="18.5703125" style="14" hidden="1"/>
    <col min="11" max="11" width="11.42578125" style="14" customWidth="1"/>
    <col min="12" max="16382" width="11.42578125" style="14" hidden="1"/>
    <col min="16383" max="16383" width="9.140625" style="14" hidden="1"/>
    <col min="16384" max="16384" width="9.7109375" style="14" hidden="1"/>
  </cols>
  <sheetData>
    <row r="1" spans="1:11 16384:16384" x14ac:dyDescent="0.25">
      <c r="D1" s="15" t="s">
        <v>29</v>
      </c>
      <c r="E1" s="49">
        <v>0</v>
      </c>
    </row>
    <row r="3" spans="1:11 16384:16384" ht="18" customHeight="1" x14ac:dyDescent="0.25">
      <c r="B3" s="113" t="s">
        <v>55</v>
      </c>
      <c r="C3" s="113"/>
      <c r="D3" s="113"/>
      <c r="E3" s="113"/>
      <c r="F3" s="113"/>
      <c r="G3" s="113"/>
      <c r="H3" s="113"/>
      <c r="I3" s="113"/>
    </row>
    <row r="6" spans="1:11 16384:16384" ht="18" customHeight="1" x14ac:dyDescent="0.25">
      <c r="B6" s="113" t="s">
        <v>53</v>
      </c>
      <c r="C6" s="113"/>
      <c r="D6" s="113"/>
      <c r="E6" s="113"/>
      <c r="F6" s="113"/>
      <c r="G6" s="113"/>
      <c r="H6" s="113"/>
      <c r="I6" s="113"/>
    </row>
    <row r="8" spans="1:11 16384:16384" s="2" customFormat="1" ht="60" x14ac:dyDescent="0.25">
      <c r="A8" s="16"/>
      <c r="B8" s="2" t="s">
        <v>49</v>
      </c>
      <c r="C8" s="2" t="s">
        <v>34</v>
      </c>
      <c r="D8" s="2" t="s">
        <v>35</v>
      </c>
      <c r="E8" s="2" t="s">
        <v>48</v>
      </c>
      <c r="F8" s="2" t="s">
        <v>50</v>
      </c>
      <c r="G8" s="2" t="s">
        <v>131</v>
      </c>
      <c r="H8" s="2" t="s">
        <v>130</v>
      </c>
      <c r="I8" s="2" t="s">
        <v>57</v>
      </c>
      <c r="J8" s="2" t="s">
        <v>123</v>
      </c>
      <c r="K8" s="16"/>
      <c r="XFD8" s="16"/>
    </row>
    <row r="9" spans="1:11 16384:16384" s="1" customFormat="1" x14ac:dyDescent="0.25">
      <c r="A9" s="14"/>
      <c r="B9" s="6" t="s">
        <v>17</v>
      </c>
      <c r="C9" s="7">
        <f>COUNTIF(Completo!$K$7:$K$46,Tabla15[[#This Row],[Dependencia]])</f>
        <v>5</v>
      </c>
      <c r="D9" s="2">
        <f>COUNTIFS(Completo!$K$7:$K$46,Tabla15[[#This Row],[Dependencia]],Completo!$BX$7:$BX$46,$D$1)</f>
        <v>0</v>
      </c>
      <c r="E9" s="2">
        <f t="shared" ref="E9:E15" si="0">+C9-D9</f>
        <v>5</v>
      </c>
      <c r="F9" s="3">
        <f t="shared" ref="F9:F15" si="1">+D9/C9</f>
        <v>0</v>
      </c>
      <c r="G9" s="48">
        <f>COUNTIFS(Completo!$K$7:$K$46,Tabla15[[#This Row],[Dependencia]],Completo!$BW$7:$BW$46,$E$1)</f>
        <v>2</v>
      </c>
      <c r="H9" s="4">
        <f>AVERAGEIFS(Completo!$BW$7:$BW$46,Completo!$K$7:$K$46,Tabla15[[#This Row],[Dependencia]])</f>
        <v>0.20200000000000001</v>
      </c>
      <c r="I9" s="13" t="s">
        <v>127</v>
      </c>
      <c r="J9" s="19">
        <f>+Tabla15[[#This Row],[Promedio cumplimiento acciones - Total]]</f>
        <v>0.20200000000000001</v>
      </c>
      <c r="K9" s="14"/>
      <c r="XFD9" s="14"/>
    </row>
    <row r="10" spans="1:11 16384:16384" s="1" customFormat="1" x14ac:dyDescent="0.25">
      <c r="A10" s="14"/>
      <c r="B10" s="6" t="s">
        <v>46</v>
      </c>
      <c r="C10" s="7">
        <f>COUNTIF(Completo!$K$7:$K$46,Tabla15[[#This Row],[Dependencia]])</f>
        <v>1</v>
      </c>
      <c r="D10" s="2">
        <f>COUNTIFS(Completo!$K$7:$K$46,Tabla15[[#This Row],[Dependencia]],Completo!$BX$7:$BX$46,$D$1)</f>
        <v>1</v>
      </c>
      <c r="E10" s="2">
        <f t="shared" si="0"/>
        <v>0</v>
      </c>
      <c r="F10" s="3">
        <f t="shared" si="1"/>
        <v>1</v>
      </c>
      <c r="G10" s="48">
        <f>COUNTIFS(Completo!$K$7:$K$46,Tabla15[[#This Row],[Dependencia]],Completo!$BW$7:$BW$46,$E$1)</f>
        <v>0</v>
      </c>
      <c r="H10" s="4">
        <f>AVERAGEIFS(Completo!$BW$7:$BW$46,Completo!$K$7:$K$46,Tabla15[[#This Row],[Dependencia]])</f>
        <v>1</v>
      </c>
      <c r="I10" s="13"/>
      <c r="J10" s="19">
        <f>+Tabla15[[#This Row],[Promedio cumplimiento acciones - Total]]</f>
        <v>1</v>
      </c>
      <c r="K10" s="14"/>
      <c r="XFD10" s="14"/>
    </row>
    <row r="11" spans="1:11 16384:16384" s="1" customFormat="1" ht="30" x14ac:dyDescent="0.25">
      <c r="A11" s="14"/>
      <c r="B11" s="6" t="s">
        <v>15</v>
      </c>
      <c r="C11" s="7">
        <f>COUNTIF(Completo!$K$7:$K$46,Tabla15[[#This Row],[Dependencia]])</f>
        <v>4</v>
      </c>
      <c r="D11" s="2">
        <f>COUNTIFS(Completo!$K$7:$K$46,Tabla15[[#This Row],[Dependencia]],Completo!$BX$7:$BX$46,$D$1)</f>
        <v>1</v>
      </c>
      <c r="E11" s="2">
        <f t="shared" si="0"/>
        <v>3</v>
      </c>
      <c r="F11" s="3">
        <f t="shared" si="1"/>
        <v>0.25</v>
      </c>
      <c r="G11" s="48">
        <f>COUNTIFS(Completo!$K$7:$K$46,Tabla15[[#This Row],[Dependencia]],Completo!$BW$7:$BW$46,$E$1)</f>
        <v>2</v>
      </c>
      <c r="H11" s="4">
        <f>AVERAGEIFS(Completo!$BW$7:$BW$46,Completo!$K$7:$K$46,Tabla15[[#This Row],[Dependencia]])</f>
        <v>0.375</v>
      </c>
      <c r="I11" s="13" t="s">
        <v>128</v>
      </c>
      <c r="J11" s="19">
        <v>0.81</v>
      </c>
      <c r="K11" s="14"/>
      <c r="XFD11" s="14"/>
    </row>
    <row r="12" spans="1:11 16384:16384" s="1" customFormat="1" ht="90" x14ac:dyDescent="0.25">
      <c r="A12" s="14"/>
      <c r="B12" s="6" t="s">
        <v>12</v>
      </c>
      <c r="C12" s="7">
        <f>COUNTIF(Completo!$K$7:$K$46,Tabla15[[#This Row],[Dependencia]])</f>
        <v>15</v>
      </c>
      <c r="D12" s="2">
        <f>COUNTIFS(Completo!$K$7:$K$46,Tabla15[[#This Row],[Dependencia]],Completo!$BX$7:$BX$46,$D$1)</f>
        <v>4</v>
      </c>
      <c r="E12" s="2">
        <f t="shared" si="0"/>
        <v>11</v>
      </c>
      <c r="F12" s="3">
        <f t="shared" si="1"/>
        <v>0.26666666666666666</v>
      </c>
      <c r="G12" s="48">
        <f>COUNTIFS(Completo!$K$7:$K$46,Tabla15[[#This Row],[Dependencia]],Completo!$BW$7:$BW$46,$E$1)</f>
        <v>6</v>
      </c>
      <c r="H12" s="4">
        <f>AVERAGEIFS(Completo!$BW$7:$BW$46,Completo!$K$7:$K$46,Tabla15[[#This Row],[Dependencia]])</f>
        <v>0.66799999999999993</v>
      </c>
      <c r="I12" s="13" t="s">
        <v>126</v>
      </c>
      <c r="J12" s="19">
        <f>+Tabla15[[#This Row],[Promedio cumplimiento acciones - Total]]</f>
        <v>0.66799999999999993</v>
      </c>
      <c r="K12" s="14"/>
      <c r="XFD12" s="14"/>
    </row>
    <row r="13" spans="1:11 16384:16384" s="1" customFormat="1" ht="45" x14ac:dyDescent="0.25">
      <c r="A13" s="14"/>
      <c r="B13" s="6" t="s">
        <v>11</v>
      </c>
      <c r="C13" s="7">
        <f>COUNTIF(Completo!$K$7:$K$46,Tabla15[[#This Row],[Dependencia]])</f>
        <v>3</v>
      </c>
      <c r="D13" s="2">
        <f>COUNTIFS(Completo!$K$7:$K$46,Tabla15[[#This Row],[Dependencia]],Completo!$BX$7:$BX$46,$D$1)</f>
        <v>1</v>
      </c>
      <c r="E13" s="2">
        <f t="shared" si="0"/>
        <v>2</v>
      </c>
      <c r="F13" s="3">
        <f t="shared" si="1"/>
        <v>0.33333333333333331</v>
      </c>
      <c r="G13" s="48">
        <f>COUNTIFS(Completo!$K$7:$K$46,Tabla15[[#This Row],[Dependencia]],Completo!$BW$7:$BW$46,$E$1)</f>
        <v>0</v>
      </c>
      <c r="H13" s="4">
        <f>AVERAGEIFS(Completo!$BW$7:$BW$46,Completo!$K$7:$K$46,Tabla15[[#This Row],[Dependencia]])</f>
        <v>0.66666666666666663</v>
      </c>
      <c r="I13" s="13" t="s">
        <v>125</v>
      </c>
      <c r="J13" s="19">
        <v>0.7</v>
      </c>
      <c r="K13" s="14"/>
      <c r="XFD13" s="14"/>
    </row>
    <row r="14" spans="1:11 16384:16384" s="1" customFormat="1" ht="75" x14ac:dyDescent="0.25">
      <c r="A14" s="14"/>
      <c r="B14" s="6" t="s">
        <v>9</v>
      </c>
      <c r="C14" s="7">
        <f>COUNTIF(Completo!$K$7:$K$46,Tabla15[[#This Row],[Dependencia]])</f>
        <v>4</v>
      </c>
      <c r="D14" s="2">
        <f>COUNTIFS(Completo!$K$7:$K$46,Tabla15[[#This Row],[Dependencia]],Completo!$BX$7:$BX$46,$D$1)</f>
        <v>2</v>
      </c>
      <c r="E14" s="2">
        <f t="shared" si="0"/>
        <v>2</v>
      </c>
      <c r="F14" s="3">
        <f t="shared" si="1"/>
        <v>0.5</v>
      </c>
      <c r="G14" s="48">
        <f>COUNTIFS(Completo!$K$7:$K$46,Tabla15[[#This Row],[Dependencia]],Completo!$BW$7:$BW$46,$E$1)</f>
        <v>0</v>
      </c>
      <c r="H14" s="4">
        <f>AVERAGEIFS(Completo!$BW$7:$BW$46,Completo!$K$7:$K$46,Tabla15[[#This Row],[Dependencia]])</f>
        <v>0.75</v>
      </c>
      <c r="I14" s="13" t="s">
        <v>124</v>
      </c>
      <c r="J14" s="19">
        <v>0.62</v>
      </c>
      <c r="K14" s="14"/>
      <c r="XFD14" s="14"/>
    </row>
    <row r="15" spans="1:11 16384:16384" s="1" customFormat="1" ht="30" x14ac:dyDescent="0.25">
      <c r="A15" s="14"/>
      <c r="B15" s="6" t="s">
        <v>13</v>
      </c>
      <c r="C15" s="7">
        <f>COUNTIF(Completo!$K$7:$K$46,Tabla15[[#This Row],[Dependencia]])</f>
        <v>1</v>
      </c>
      <c r="D15" s="2">
        <f>COUNTIFS(Completo!$K$7:$K$46,Tabla15[[#This Row],[Dependencia]],Completo!$BX$7:$BX$46,$D$1)</f>
        <v>0</v>
      </c>
      <c r="E15" s="2">
        <f t="shared" si="0"/>
        <v>1</v>
      </c>
      <c r="F15" s="3">
        <f t="shared" si="1"/>
        <v>0</v>
      </c>
      <c r="G15" s="48">
        <f>COUNTIFS(Completo!$K$7:$K$46,Tabla15[[#This Row],[Dependencia]],Completo!$BW$7:$BW$46,$E$1)</f>
        <v>0</v>
      </c>
      <c r="H15" s="4">
        <f>AVERAGEIFS(Completo!$BW$7:$BW$46,Completo!$K$7:$K$46,Tabla15[[#This Row],[Dependencia]])</f>
        <v>1</v>
      </c>
      <c r="I15" s="13" t="s">
        <v>129</v>
      </c>
      <c r="J15" s="19" t="s">
        <v>121</v>
      </c>
      <c r="K15" s="14"/>
      <c r="XFD15" s="14"/>
    </row>
    <row r="16" spans="1:11 16384:16384" s="1" customFormat="1" ht="30" x14ac:dyDescent="0.25">
      <c r="A16" s="14"/>
      <c r="B16" s="6" t="s">
        <v>294</v>
      </c>
      <c r="C16" s="75">
        <f>COUNTIF(Completo!$K$7:$K$46,Tabla15[[#This Row],[Dependencia]])</f>
        <v>1</v>
      </c>
      <c r="D16" s="2">
        <f>COUNTIFS(Completo!$K$7:$K$46,Tabla15[[#This Row],[Dependencia]],Completo!$BX$7:$BX$46,$D$1)</f>
        <v>1</v>
      </c>
      <c r="E16" s="2">
        <f>+C16-D16</f>
        <v>0</v>
      </c>
      <c r="F16" s="76">
        <f>+D16/C16</f>
        <v>1</v>
      </c>
      <c r="G16" s="48">
        <f>COUNTIFS(Completo!$K$7:$K$46,Tabla15[[#This Row],[Dependencia]],Completo!$BW$7:$BW$46,$E$1)</f>
        <v>0</v>
      </c>
      <c r="H16" s="4">
        <f>AVERAGEIFS(Completo!$BW$7:$BW$46,Completo!$K$7:$K$46,Tabla15[[#This Row],[Dependencia]])</f>
        <v>1</v>
      </c>
      <c r="I16" s="13"/>
      <c r="J16" s="19">
        <f>6/6</f>
        <v>1</v>
      </c>
      <c r="K16" s="14"/>
      <c r="XFD16" s="14"/>
    </row>
    <row r="17" spans="1:11 16384:16384" s="1" customFormat="1" x14ac:dyDescent="0.25">
      <c r="A17" s="14"/>
      <c r="B17" s="6" t="s">
        <v>388</v>
      </c>
      <c r="C17" s="75">
        <f>COUNTIF(Completo!$K$7:$K$46,Tabla15[[#This Row],[Dependencia]])</f>
        <v>1</v>
      </c>
      <c r="D17" s="78">
        <f>COUNTIFS(Completo!$K$7:$K$46,Tabla15[[#This Row],[Dependencia]],Completo!$BX$7:$BX$46,$D$1)</f>
        <v>0</v>
      </c>
      <c r="E17" s="2">
        <f>+C17-D17</f>
        <v>1</v>
      </c>
      <c r="F17" s="76">
        <f>+D17/C17</f>
        <v>0</v>
      </c>
      <c r="G17" s="79">
        <f>COUNTIFS(Completo!$K$7:$K$46,Tabla15[[#This Row],[Dependencia]],Completo!$BW$7:$BW$46,$E$1)</f>
        <v>0</v>
      </c>
      <c r="H17" s="4">
        <f>AVERAGEIFS(Completo!$BW$7:$BW$46,Completo!$K$7:$K$46,Tabla15[[#This Row],[Dependencia]])</f>
        <v>0.03</v>
      </c>
      <c r="I17" s="13"/>
      <c r="J17" s="19">
        <f>6/6</f>
        <v>1</v>
      </c>
      <c r="K17" s="14"/>
      <c r="XFD17" s="14"/>
    </row>
    <row r="18" spans="1:11 16384:16384" s="1" customFormat="1" x14ac:dyDescent="0.25">
      <c r="A18" s="14"/>
      <c r="B18" s="6" t="s">
        <v>323</v>
      </c>
      <c r="C18" s="75">
        <f>COUNTIF(Completo!$K$7:$K$46,Tabla15[[#This Row],[Dependencia]])</f>
        <v>1</v>
      </c>
      <c r="D18" s="2">
        <f>COUNTIFS(Completo!$K$7:$K$46,Tabla15[[#This Row],[Dependencia]],Completo!$BX$7:$BX$46,$D$1)</f>
        <v>0</v>
      </c>
      <c r="E18" s="2">
        <f>+C18-D18</f>
        <v>1</v>
      </c>
      <c r="F18" s="76">
        <f>+D18/C18</f>
        <v>0</v>
      </c>
      <c r="G18" s="48">
        <f>COUNTIFS(Completo!$K$7:$K$46,Tabla15[[#This Row],[Dependencia]],Completo!$BW$7:$BW$46,$E$1)</f>
        <v>0</v>
      </c>
      <c r="H18" s="4">
        <f>AVERAGEIFS(Completo!$BW$7:$BW$46,Completo!$K$7:$K$46,Tabla15[[#This Row],[Dependencia]])</f>
        <v>0.5714285714285714</v>
      </c>
      <c r="I18" s="13"/>
      <c r="J18" s="19">
        <f>6/6</f>
        <v>1</v>
      </c>
      <c r="K18" s="14"/>
      <c r="XFD18" s="14"/>
    </row>
    <row r="19" spans="1:11 16384:16384" s="1" customFormat="1" x14ac:dyDescent="0.25">
      <c r="A19" s="14"/>
      <c r="B19" s="8" t="s">
        <v>24</v>
      </c>
      <c r="C19" s="5">
        <f>SUBTOTAL(109,Tabla15[Total Acciones])</f>
        <v>36</v>
      </c>
      <c r="D19" s="2">
        <f>SUBTOTAL(109,Tabla15[Acciones Cumplidas])</f>
        <v>10</v>
      </c>
      <c r="E19" s="2">
        <f>+Tabla15[[#Totals],[Total Acciones]]-Tabla15[[#Totals],[Acciones Cumplidas]]</f>
        <v>26</v>
      </c>
      <c r="F19" s="17">
        <f>+Tabla15[[#Totals],[Acciones Cumplidas]]/Tabla15[[#Totals],[Total Acciones]]</f>
        <v>0.27777777777777779</v>
      </c>
      <c r="G19" s="80">
        <f>SUBTOTAL(109,Tabla15['# Acciones cumplimiento 0%])</f>
        <v>10</v>
      </c>
      <c r="H19" s="18"/>
      <c r="I19"/>
      <c r="J19"/>
      <c r="K19" s="14"/>
      <c r="XFD19" s="14"/>
    </row>
    <row r="23" spans="1:11 16384:16384" ht="18" customHeight="1" x14ac:dyDescent="0.25">
      <c r="B23" s="113" t="s">
        <v>54</v>
      </c>
      <c r="C23" s="113"/>
      <c r="D23" s="113"/>
      <c r="E23" s="113"/>
      <c r="F23" s="113"/>
      <c r="G23" s="113"/>
      <c r="H23" s="113"/>
      <c r="I23" s="113"/>
    </row>
    <row r="24" spans="1:11 16384:16384" s="16" customFormat="1" x14ac:dyDescent="0.25">
      <c r="B24" s="14"/>
      <c r="C24" s="14"/>
      <c r="D24" s="14"/>
      <c r="E24" s="14"/>
      <c r="F24" s="14"/>
      <c r="G24" s="14"/>
    </row>
    <row r="25" spans="1:11 16384:16384" s="1" customFormat="1" ht="60" x14ac:dyDescent="0.25">
      <c r="A25" s="14"/>
      <c r="B25" s="2" t="s">
        <v>49</v>
      </c>
      <c r="C25" s="2" t="s">
        <v>34</v>
      </c>
      <c r="D25" s="2" t="s">
        <v>35</v>
      </c>
      <c r="E25" s="2" t="s">
        <v>48</v>
      </c>
      <c r="F25" s="2" t="s">
        <v>50</v>
      </c>
      <c r="G25" s="2" t="s">
        <v>131</v>
      </c>
      <c r="H25" s="2" t="s">
        <v>51</v>
      </c>
      <c r="I25" s="2" t="s">
        <v>57</v>
      </c>
      <c r="J25" s="2" t="s">
        <v>123</v>
      </c>
      <c r="K25" s="14"/>
      <c r="XFD25" s="14"/>
    </row>
    <row r="26" spans="1:11 16384:16384" s="1" customFormat="1" ht="30" x14ac:dyDescent="0.25">
      <c r="A26" s="14"/>
      <c r="B26" s="6" t="s">
        <v>399</v>
      </c>
      <c r="C26" s="2">
        <f>COUNTIF(Completo!$K$7:$K$46,Tabla26[[#This Row],[Dependencia]])</f>
        <v>3</v>
      </c>
      <c r="D26" s="2">
        <f>COUNTIFS(Completo!$K$7:$K$46,Tabla26[[#This Row],[Dependencia]],Completo!$BX$7:$BX$46,$D$1)</f>
        <v>0</v>
      </c>
      <c r="E26" s="2">
        <f>+C26-D26</f>
        <v>3</v>
      </c>
      <c r="F26" s="3">
        <f>+D26/C26</f>
        <v>0</v>
      </c>
      <c r="G26" s="79">
        <f>COUNTIFS(Completo!$K$7:$K$46,Tabla26[[#This Row],[Dependencia]],Completo!$BW$7:$BW$46,$E$1)</f>
        <v>0</v>
      </c>
      <c r="H26" s="4">
        <f>AVERAGEIFS(Completo!$BW$7:$BW$46,Completo!$K$7:$K$46,Tabla26[[#This Row],[Dependencia]])</f>
        <v>1</v>
      </c>
      <c r="I26" s="13"/>
      <c r="J26" s="19">
        <v>1</v>
      </c>
      <c r="K26" s="14"/>
      <c r="XFD26" s="14"/>
    </row>
    <row r="27" spans="1:11 16384:16384" s="1" customFormat="1" ht="30" x14ac:dyDescent="0.25">
      <c r="A27" s="14"/>
      <c r="B27" s="6" t="s">
        <v>58</v>
      </c>
      <c r="C27" s="2">
        <f>COUNTIF(Completo!$K$7:$K$46,Tabla26[[#This Row],[Dependencia]])</f>
        <v>1</v>
      </c>
      <c r="D27" s="2">
        <f>COUNTIFS(Completo!$K$7:$K$46,Tabla26[[#This Row],[Dependencia]],Completo!$BX$7:$BX$46,$D$1)</f>
        <v>0</v>
      </c>
      <c r="E27" s="2">
        <f>+C27-D27</f>
        <v>1</v>
      </c>
      <c r="F27" s="3">
        <f>+D27/C27</f>
        <v>0</v>
      </c>
      <c r="G27" s="79">
        <f>COUNTIFS(Completo!$K$7:$K$46,Tabla26[[#This Row],[Dependencia]],Completo!$BW$7:$BW$46,$E$1)</f>
        <v>1</v>
      </c>
      <c r="H27" s="4">
        <f>AVERAGEIFS(Completo!$BW$7:$BW$46,Completo!$K$7:$K$46,Tabla26[[#This Row],[Dependencia]])</f>
        <v>0</v>
      </c>
      <c r="I27" s="13"/>
      <c r="J27" s="19">
        <v>1</v>
      </c>
      <c r="K27" s="14"/>
      <c r="XFD27" s="14"/>
    </row>
    <row r="28" spans="1:11 16384:16384" s="1" customFormat="1" x14ac:dyDescent="0.25">
      <c r="A28" s="14"/>
      <c r="B28" s="6" t="s">
        <v>24</v>
      </c>
      <c r="C28" s="9">
        <f>SUBTOTAL(109,Tabla26[Total Acciones])</f>
        <v>4</v>
      </c>
      <c r="D28" s="2">
        <f>SUBTOTAL(109,Tabla26[Acciones Cumplidas])</f>
        <v>0</v>
      </c>
      <c r="E28" s="2">
        <f>+Tabla26[[#Totals],[Total Acciones]]-Tabla26[[#Totals],[Acciones Cumplidas]]</f>
        <v>4</v>
      </c>
      <c r="F28" s="20">
        <f>+Tabla26[[#Totals],[Acciones Cumplidas]]/Tabla26[[#Totals],[Total Acciones]]</f>
        <v>0</v>
      </c>
      <c r="G28" s="18">
        <f>SUBTOTAL(109,Tabla26['# Acciones cumplimiento 0%])</f>
        <v>1</v>
      </c>
      <c r="H28"/>
      <c r="I28"/>
      <c r="J28"/>
      <c r="K28" s="14"/>
      <c r="XFD28" s="14"/>
    </row>
    <row r="29" spans="1:11 16384:16384" x14ac:dyDescent="0.25">
      <c r="C29" s="16"/>
      <c r="D29" s="16"/>
      <c r="E29" s="16"/>
      <c r="F29" s="16"/>
    </row>
    <row r="30" spans="1:11 16384:16384" x14ac:dyDescent="0.25">
      <c r="C30" s="16"/>
      <c r="D30" s="16"/>
      <c r="E30" s="16"/>
      <c r="F30" s="16"/>
    </row>
    <row r="31" spans="1:11 16384:16384" s="1" customFormat="1" ht="45" x14ac:dyDescent="0.25">
      <c r="A31" s="14"/>
      <c r="B31" s="10" t="s">
        <v>52</v>
      </c>
      <c r="C31" s="12" t="s">
        <v>34</v>
      </c>
      <c r="D31" s="12" t="s">
        <v>35</v>
      </c>
      <c r="E31" s="12" t="s">
        <v>48</v>
      </c>
      <c r="F31" s="12" t="s">
        <v>50</v>
      </c>
      <c r="G31" s="12" t="s">
        <v>51</v>
      </c>
      <c r="H31" s="14"/>
      <c r="I31" s="14"/>
      <c r="J31" s="14"/>
      <c r="K31" s="14"/>
      <c r="XFD31" s="14"/>
    </row>
    <row r="32" spans="1:11 16384:16384" s="1" customFormat="1" x14ac:dyDescent="0.25">
      <c r="A32" s="14"/>
      <c r="B32" s="10" t="s">
        <v>24</v>
      </c>
      <c r="C32" s="2">
        <f>+Tabla15[[#Totals],[Total Acciones]]+Tabla26[[#Totals],[Total Acciones]]</f>
        <v>40</v>
      </c>
      <c r="D32" s="2">
        <f>+Tabla15[[#Totals],[Acciones Cumplidas]]+Tabla26[[#Totals],[Acciones Cumplidas]]</f>
        <v>10</v>
      </c>
      <c r="E32" s="2">
        <f>+Tabla15[[#Totals],[Acciones por Cumplir]]+Tabla26[[#Totals],[Acciones por Cumplir]]</f>
        <v>30</v>
      </c>
      <c r="F32" s="11">
        <f>+Tabla37[Acciones Cumplidas]/Tabla37[Total Acciones]</f>
        <v>0.25</v>
      </c>
      <c r="G32" s="47">
        <f>AVERAGE(Completo!BW7:BW21)</f>
        <v>1.0380952380952382</v>
      </c>
      <c r="H32" s="14"/>
      <c r="I32" s="14"/>
      <c r="J32" s="14"/>
      <c r="K32" s="14"/>
      <c r="XFD32" s="14"/>
    </row>
  </sheetData>
  <mergeCells count="3">
    <mergeCell ref="B3:I3"/>
    <mergeCell ref="B6:I6"/>
    <mergeCell ref="B23:I23"/>
  </mergeCells>
  <conditionalFormatting sqref="J9:J18">
    <cfRule type="colorScale" priority="12">
      <colorScale>
        <cfvo type="min"/>
        <cfvo type="percentile" val="50"/>
        <cfvo type="max"/>
        <color rgb="FFF8696B"/>
        <color rgb="FFFFEB84"/>
        <color rgb="FF63BE7B"/>
      </colorScale>
    </cfRule>
  </conditionalFormatting>
  <conditionalFormatting sqref="J26:J27">
    <cfRule type="colorScale" priority="75">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8 B26:B27">
      <formula1>0</formula1>
      <formula2>100</formula2>
    </dataValidation>
  </dataValidation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Hoja2</vt:lpstr>
      <vt:lpstr>Completo</vt:lpstr>
      <vt:lpstr>Acciones Inefectivas</vt:lpstr>
      <vt:lpstr>Resumen - Vigente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Liliana Paola Merchan Velasquez</cp:lastModifiedBy>
  <cp:lastPrinted>2017-12-12T14:15:10Z</cp:lastPrinted>
  <dcterms:created xsi:type="dcterms:W3CDTF">2017-11-30T20:46:44Z</dcterms:created>
  <dcterms:modified xsi:type="dcterms:W3CDTF">2019-11-20T16:00:15Z</dcterms:modified>
</cp:coreProperties>
</file>