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360" yWindow="345" windowWidth="15000" windowHeight="6585" tabRatio="402" firstSheet="1" activeTab="1"/>
  </bookViews>
  <sheets>
    <sheet name="Hoja2" sheetId="4" state="hidden" r:id="rId1"/>
    <sheet name="Completo" sheetId="1" r:id="rId2"/>
    <sheet name="Acciones Inefectivas" sheetId="5" state="hidden" r:id="rId3"/>
    <sheet name="Resumen" sheetId="2" state="hidden" r:id="rId4"/>
    <sheet name="Resumen - Vigente" sheetId="3" r:id="rId5"/>
  </sheets>
  <definedNames>
    <definedName name="_xlnm._FilterDatabase" localSheetId="1" hidden="1">Completo!$A$6:$CU$68</definedName>
  </definedNames>
  <calcPr calcId="191029"/>
  <pivotCaches>
    <pivotCache cacheId="0" r:id="rId6"/>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P60" i="1" l="1"/>
  <c r="CP25" i="1"/>
  <c r="CO60" i="1" l="1"/>
  <c r="CQ60" i="1" s="1"/>
  <c r="CP59" i="1"/>
  <c r="CO59" i="1"/>
  <c r="CQ59" i="1" s="1"/>
  <c r="CP58" i="1"/>
  <c r="CO58" i="1"/>
  <c r="CQ58" i="1" s="1"/>
  <c r="CR60" i="1" l="1"/>
  <c r="CR59" i="1"/>
  <c r="CR58" i="1"/>
  <c r="G16" i="3" l="1"/>
  <c r="G17" i="3"/>
  <c r="D16" i="3"/>
  <c r="D17" i="3"/>
  <c r="C17" i="3"/>
  <c r="J17" i="3"/>
  <c r="C16" i="3"/>
  <c r="J16" i="3"/>
  <c r="C26" i="3"/>
  <c r="C27" i="3"/>
  <c r="C25" i="3"/>
  <c r="C10" i="3"/>
  <c r="C11" i="3"/>
  <c r="C12" i="3"/>
  <c r="C13" i="3"/>
  <c r="C14" i="3"/>
  <c r="C15" i="3"/>
  <c r="C9" i="3"/>
  <c r="CP29" i="1"/>
  <c r="AZ13" i="1" l="1"/>
  <c r="CP13" i="1" s="1"/>
  <c r="AW26" i="1" l="1"/>
  <c r="CP26" i="1" s="1"/>
  <c r="CP22" i="1" l="1"/>
  <c r="C28" i="3" l="1"/>
  <c r="C18" i="3"/>
  <c r="C32" i="3" l="1"/>
  <c r="AN29" i="1" l="1"/>
  <c r="C25" i="2" l="1"/>
  <c r="C26" i="2"/>
  <c r="C27" i="2"/>
  <c r="C28" i="2"/>
  <c r="C29" i="2"/>
  <c r="C30" i="2"/>
  <c r="C31" i="2"/>
  <c r="C32" i="2"/>
  <c r="C9" i="2"/>
  <c r="C10" i="2"/>
  <c r="C11" i="2"/>
  <c r="C12" i="2"/>
  <c r="C13" i="2"/>
  <c r="C14" i="2"/>
  <c r="C15" i="2"/>
  <c r="C16" i="2"/>
  <c r="C17" i="2"/>
  <c r="CP27" i="1"/>
  <c r="CP28" i="1"/>
  <c r="CP30" i="1"/>
  <c r="CP31" i="1"/>
  <c r="CP32" i="1"/>
  <c r="CP33" i="1"/>
  <c r="CP34" i="1"/>
  <c r="CP35" i="1"/>
  <c r="CP36" i="1"/>
  <c r="CP37" i="1"/>
  <c r="CP38" i="1"/>
  <c r="CP39" i="1"/>
  <c r="CP40" i="1"/>
  <c r="CP41" i="1"/>
  <c r="CP42" i="1"/>
  <c r="CP43" i="1"/>
  <c r="CP44" i="1"/>
  <c r="CP45" i="1"/>
  <c r="CP46" i="1"/>
  <c r="CP47" i="1"/>
  <c r="CP48" i="1"/>
  <c r="CP49" i="1"/>
  <c r="CP50" i="1"/>
  <c r="CP51" i="1"/>
  <c r="CP52" i="1"/>
  <c r="CP53" i="1"/>
  <c r="CP54" i="1"/>
  <c r="CP55" i="1"/>
  <c r="CP56" i="1"/>
  <c r="CP24" i="1"/>
  <c r="AK29" i="1"/>
  <c r="CO25" i="1"/>
  <c r="CQ25" i="1" s="1"/>
  <c r="CO26" i="1"/>
  <c r="CQ26" i="1" s="1"/>
  <c r="CO27" i="1"/>
  <c r="CQ27" i="1" s="1"/>
  <c r="CO28" i="1"/>
  <c r="CQ28" i="1" s="1"/>
  <c r="CO30" i="1"/>
  <c r="CQ30" i="1" s="1"/>
  <c r="CO31" i="1"/>
  <c r="CQ31" i="1" s="1"/>
  <c r="CO32" i="1"/>
  <c r="CQ32" i="1" s="1"/>
  <c r="CO33" i="1"/>
  <c r="CQ33" i="1" s="1"/>
  <c r="CO34" i="1"/>
  <c r="CQ34" i="1" s="1"/>
  <c r="CO35" i="1"/>
  <c r="CQ35" i="1" s="1"/>
  <c r="CO36" i="1"/>
  <c r="CQ36" i="1" s="1"/>
  <c r="CO37" i="1"/>
  <c r="CQ37" i="1" s="1"/>
  <c r="CO38" i="1"/>
  <c r="CQ38" i="1" s="1"/>
  <c r="CO39" i="1"/>
  <c r="CQ39" i="1" s="1"/>
  <c r="CO40" i="1"/>
  <c r="CQ40" i="1" s="1"/>
  <c r="CO41" i="1"/>
  <c r="CQ41" i="1" s="1"/>
  <c r="CO42" i="1"/>
  <c r="CQ42" i="1" s="1"/>
  <c r="CO43" i="1"/>
  <c r="CQ43" i="1" s="1"/>
  <c r="CO44" i="1"/>
  <c r="CQ44" i="1" s="1"/>
  <c r="CO45" i="1"/>
  <c r="CQ45" i="1" s="1"/>
  <c r="CO46" i="1"/>
  <c r="CQ46" i="1" s="1"/>
  <c r="CO47" i="1"/>
  <c r="CQ47" i="1" s="1"/>
  <c r="CO48" i="1"/>
  <c r="CQ48" i="1" s="1"/>
  <c r="CO49" i="1"/>
  <c r="CQ49" i="1" s="1"/>
  <c r="CO50" i="1"/>
  <c r="CQ50" i="1" s="1"/>
  <c r="CO51" i="1"/>
  <c r="CQ51" i="1" s="1"/>
  <c r="CO52" i="1"/>
  <c r="CQ52" i="1" s="1"/>
  <c r="CO53" i="1"/>
  <c r="CQ53" i="1" s="1"/>
  <c r="CO54" i="1"/>
  <c r="CQ54" i="1" s="1"/>
  <c r="CO55" i="1"/>
  <c r="CQ55" i="1" s="1"/>
  <c r="CO56" i="1"/>
  <c r="CQ56" i="1" s="1"/>
  <c r="CO24" i="1"/>
  <c r="CQ24" i="1" s="1"/>
  <c r="CR41" i="1" l="1"/>
  <c r="CS41" i="1" s="1"/>
  <c r="CR39" i="1"/>
  <c r="CS39" i="1" s="1"/>
  <c r="CR44" i="1"/>
  <c r="CS44" i="1" s="1"/>
  <c r="CR36" i="1"/>
  <c r="CS36" i="1" s="1"/>
  <c r="CR33" i="1"/>
  <c r="CS33" i="1" s="1"/>
  <c r="CR49" i="1"/>
  <c r="CS49" i="1" s="1"/>
  <c r="CR31" i="1"/>
  <c r="CS31" i="1" s="1"/>
  <c r="CR55" i="1"/>
  <c r="CS55" i="1" s="1"/>
  <c r="CR37" i="1"/>
  <c r="CS37" i="1" s="1"/>
  <c r="CR29" i="1"/>
  <c r="CR52" i="1"/>
  <c r="CS52" i="1" s="1"/>
  <c r="CR50" i="1"/>
  <c r="CS50" i="1" s="1"/>
  <c r="CR47" i="1"/>
  <c r="CS47" i="1" s="1"/>
  <c r="CR34" i="1"/>
  <c r="CS34" i="1" s="1"/>
  <c r="CR25" i="1"/>
  <c r="CS25" i="1" s="1"/>
  <c r="CR53" i="1"/>
  <c r="CS53" i="1" s="1"/>
  <c r="CR45" i="1"/>
  <c r="CS45" i="1" s="1"/>
  <c r="CR28" i="1"/>
  <c r="CS28" i="1" s="1"/>
  <c r="CR26" i="1"/>
  <c r="CS26" i="1" s="1"/>
  <c r="CR56" i="1"/>
  <c r="CS56" i="1" s="1"/>
  <c r="CR54" i="1"/>
  <c r="CS54" i="1" s="1"/>
  <c r="CR40" i="1"/>
  <c r="CS40" i="1" s="1"/>
  <c r="CR38" i="1"/>
  <c r="G15" i="3" s="1"/>
  <c r="CR42" i="1"/>
  <c r="CS42" i="1" s="1"/>
  <c r="CR24" i="1"/>
  <c r="CS24" i="1" s="1"/>
  <c r="CR48" i="1"/>
  <c r="CS48" i="1" s="1"/>
  <c r="CR46" i="1"/>
  <c r="CR43" i="1"/>
  <c r="CS43" i="1" s="1"/>
  <c r="CR32" i="1"/>
  <c r="CS32" i="1" s="1"/>
  <c r="CR30" i="1"/>
  <c r="CS30" i="1" s="1"/>
  <c r="CR27" i="1"/>
  <c r="CS27" i="1" s="1"/>
  <c r="CR51" i="1"/>
  <c r="CS51" i="1" s="1"/>
  <c r="CR35" i="1"/>
  <c r="CS35" i="1" s="1"/>
  <c r="G11" i="3" l="1"/>
  <c r="H17" i="3"/>
  <c r="CS46" i="1"/>
  <c r="D11" i="3" s="1"/>
  <c r="H11" i="3"/>
  <c r="G17" i="2"/>
  <c r="H15" i="3"/>
  <c r="H27" i="3"/>
  <c r="J27" i="3" s="1"/>
  <c r="G27" i="3"/>
  <c r="H27" i="2"/>
  <c r="J27" i="2" s="1"/>
  <c r="G27" i="2"/>
  <c r="CS38" i="1"/>
  <c r="D15" i="3" s="1"/>
  <c r="H17" i="2"/>
  <c r="F17" i="3" l="1"/>
  <c r="E17" i="3"/>
  <c r="D17" i="2"/>
  <c r="F17" i="2" s="1"/>
  <c r="E11" i="3"/>
  <c r="F11" i="3"/>
  <c r="H31" i="2"/>
  <c r="G31" i="2"/>
  <c r="CP7" i="1"/>
  <c r="F15" i="3" l="1"/>
  <c r="E15" i="3"/>
  <c r="CP21" i="1"/>
  <c r="CO22" i="1" l="1"/>
  <c r="CO23" i="1"/>
  <c r="CQ23" i="1" s="1"/>
  <c r="CP23" i="1"/>
  <c r="CO21" i="1"/>
  <c r="CQ21" i="1" s="1"/>
  <c r="CR22" i="1" l="1"/>
  <c r="CS22" i="1" s="1"/>
  <c r="CR23" i="1"/>
  <c r="CS23" i="1" s="1"/>
  <c r="CR21" i="1"/>
  <c r="H26" i="3" l="1"/>
  <c r="G26" i="3"/>
  <c r="H32" i="2"/>
  <c r="G32" i="2"/>
  <c r="CS21" i="1"/>
  <c r="D26" i="3" s="1"/>
  <c r="D32" i="2" l="1"/>
  <c r="F32" i="2" s="1"/>
  <c r="S13" i="1"/>
  <c r="E32" i="2" l="1"/>
  <c r="E26" i="3"/>
  <c r="F26" i="3"/>
  <c r="CO10" i="1"/>
  <c r="CQ10" i="1" s="1"/>
  <c r="CP10" i="1"/>
  <c r="CO11" i="1"/>
  <c r="CQ11" i="1" s="1"/>
  <c r="CP11" i="1"/>
  <c r="CO12" i="1"/>
  <c r="CQ12" i="1" s="1"/>
  <c r="CP12" i="1"/>
  <c r="CO13" i="1"/>
  <c r="CQ13" i="1" s="1"/>
  <c r="CO14" i="1"/>
  <c r="CQ14" i="1" s="1"/>
  <c r="CP14" i="1"/>
  <c r="CO15" i="1"/>
  <c r="CQ15" i="1" s="1"/>
  <c r="CP15" i="1"/>
  <c r="CO16" i="1"/>
  <c r="CQ16" i="1" s="1"/>
  <c r="CP16" i="1"/>
  <c r="CO17" i="1"/>
  <c r="CQ17" i="1" s="1"/>
  <c r="CP17" i="1"/>
  <c r="CO18" i="1"/>
  <c r="CQ18" i="1" s="1"/>
  <c r="CP18" i="1"/>
  <c r="CO19" i="1"/>
  <c r="CQ19" i="1" s="1"/>
  <c r="CP19" i="1"/>
  <c r="CO20" i="1"/>
  <c r="CP20" i="1"/>
  <c r="CR10" i="1" l="1"/>
  <c r="CR18" i="1"/>
  <c r="CS18" i="1" s="1"/>
  <c r="CR20" i="1"/>
  <c r="CR16" i="1"/>
  <c r="CS16" i="1" s="1"/>
  <c r="CR19" i="1"/>
  <c r="CS19" i="1" s="1"/>
  <c r="CR13" i="1"/>
  <c r="G14" i="3" s="1"/>
  <c r="CR12" i="1"/>
  <c r="CS12" i="1" s="1"/>
  <c r="CR15" i="1"/>
  <c r="CR11" i="1"/>
  <c r="CS11" i="1" s="1"/>
  <c r="CR17" i="1"/>
  <c r="CS17" i="1" s="1"/>
  <c r="CR14" i="1"/>
  <c r="G12" i="3" l="1"/>
  <c r="G10" i="3"/>
  <c r="H16" i="3"/>
  <c r="CS14" i="1"/>
  <c r="D12" i="3" s="1"/>
  <c r="H12" i="3"/>
  <c r="J12" i="3" s="1"/>
  <c r="H25" i="3"/>
  <c r="G25" i="3"/>
  <c r="CS13" i="1"/>
  <c r="D14" i="3" s="1"/>
  <c r="H14" i="3"/>
  <c r="CS10" i="1"/>
  <c r="D10" i="3" s="1"/>
  <c r="H10" i="3"/>
  <c r="J10" i="3" s="1"/>
  <c r="G16" i="2"/>
  <c r="H30" i="2"/>
  <c r="G30" i="2"/>
  <c r="H16" i="2"/>
  <c r="J16" i="2" s="1"/>
  <c r="CS20" i="1"/>
  <c r="D25" i="3" s="1"/>
  <c r="D16" i="2" l="1"/>
  <c r="F16" i="2" s="1"/>
  <c r="F10" i="3"/>
  <c r="E10" i="3"/>
  <c r="D30" i="2"/>
  <c r="F30" i="2" s="1"/>
  <c r="E14" i="3"/>
  <c r="F14" i="3"/>
  <c r="F12" i="3"/>
  <c r="E12" i="3"/>
  <c r="CP8" i="1"/>
  <c r="CP9" i="1"/>
  <c r="CO7" i="1"/>
  <c r="CQ7" i="1" s="1"/>
  <c r="CO8" i="1"/>
  <c r="CQ8" i="1" s="1"/>
  <c r="CO9" i="1"/>
  <c r="CQ9" i="1" s="1"/>
  <c r="E16" i="3" l="1"/>
  <c r="F16" i="3"/>
  <c r="E30" i="2"/>
  <c r="F25" i="3"/>
  <c r="E25" i="3"/>
  <c r="H28" i="2"/>
  <c r="G28" i="2"/>
  <c r="D31" i="2"/>
  <c r="D28" i="2"/>
  <c r="CR8" i="1"/>
  <c r="G9" i="3" s="1"/>
  <c r="CR7" i="1"/>
  <c r="G13" i="3" l="1"/>
  <c r="G32" i="3"/>
  <c r="H9" i="3"/>
  <c r="J9" i="3" s="1"/>
  <c r="H13" i="3"/>
  <c r="G10" i="2"/>
  <c r="G11" i="2"/>
  <c r="G37" i="2"/>
  <c r="G25" i="2"/>
  <c r="H25" i="2"/>
  <c r="H15" i="2"/>
  <c r="G15" i="2"/>
  <c r="G14" i="2"/>
  <c r="H12" i="2"/>
  <c r="G12" i="2"/>
  <c r="H13" i="2"/>
  <c r="J13" i="2" s="1"/>
  <c r="G13" i="2"/>
  <c r="H26" i="2"/>
  <c r="G26" i="2"/>
  <c r="G29" i="2"/>
  <c r="H29" i="2"/>
  <c r="G9" i="2"/>
  <c r="H9" i="2"/>
  <c r="H10" i="2"/>
  <c r="H14" i="2"/>
  <c r="H11" i="2"/>
  <c r="J11" i="2" s="1"/>
  <c r="F31" i="2"/>
  <c r="CS9" i="1"/>
  <c r="D27" i="3" s="1"/>
  <c r="D26" i="2"/>
  <c r="D29" i="2"/>
  <c r="D14" i="2"/>
  <c r="F14" i="2" s="1"/>
  <c r="D11" i="2"/>
  <c r="F11" i="2" s="1"/>
  <c r="D12" i="2"/>
  <c r="F12" i="2" s="1"/>
  <c r="CS8" i="1"/>
  <c r="D9" i="3" s="1"/>
  <c r="D15" i="2"/>
  <c r="F15" i="2" s="1"/>
  <c r="CS7" i="1"/>
  <c r="D13" i="3" s="1"/>
  <c r="D9" i="2"/>
  <c r="F9" i="2" s="1"/>
  <c r="D25" i="2"/>
  <c r="F25" i="2" s="1"/>
  <c r="D10" i="2" l="1"/>
  <c r="F10" i="2" s="1"/>
  <c r="D27" i="2"/>
  <c r="D13" i="2"/>
  <c r="F13" i="2" s="1"/>
  <c r="E31" i="2"/>
  <c r="F29" i="2"/>
  <c r="E27" i="3" l="1"/>
  <c r="F27" i="3"/>
  <c r="D28" i="3"/>
  <c r="E9" i="3"/>
  <c r="F9" i="3"/>
  <c r="F13" i="3"/>
  <c r="E13" i="3"/>
  <c r="D18" i="3"/>
  <c r="E29" i="2"/>
  <c r="E28" i="2"/>
  <c r="F27" i="2"/>
  <c r="E18" i="3" l="1"/>
  <c r="F18" i="3"/>
  <c r="D32" i="3"/>
  <c r="F32" i="3" s="1"/>
  <c r="F28" i="3"/>
  <c r="E28" i="3"/>
  <c r="E14" i="2"/>
  <c r="C33" i="2"/>
  <c r="E16" i="2"/>
  <c r="E9" i="2"/>
  <c r="C18" i="2"/>
  <c r="E13" i="2"/>
  <c r="E12" i="2"/>
  <c r="F28" i="2"/>
  <c r="E17" i="2"/>
  <c r="E11" i="2"/>
  <c r="E15" i="2"/>
  <c r="D18" i="2"/>
  <c r="E27" i="2"/>
  <c r="E10" i="2"/>
  <c r="E32" i="3" l="1"/>
  <c r="F18" i="2"/>
  <c r="C37" i="2"/>
  <c r="E18" i="2"/>
  <c r="E25" i="2"/>
  <c r="F26" i="2" l="1"/>
  <c r="E26" i="2"/>
  <c r="D33" i="2"/>
  <c r="D37" i="2" s="1"/>
  <c r="F37" i="2" s="1"/>
  <c r="F33" i="2" l="1"/>
  <c r="E33" i="2"/>
  <c r="E37" i="2" s="1"/>
</calcChain>
</file>

<file path=xl/sharedStrings.xml><?xml version="1.0" encoding="utf-8"?>
<sst xmlns="http://schemas.openxmlformats.org/spreadsheetml/2006/main" count="1406" uniqueCount="661">
  <si>
    <t>CAUSA DEL HALLAZGO</t>
  </si>
  <si>
    <t>CÓDIGO ACCIÓN</t>
  </si>
  <si>
    <t>DESCRIPCIÓN ACCION</t>
  </si>
  <si>
    <t>NOMBRE DEL INDICADOR</t>
  </si>
  <si>
    <t>FORMULA DEL INDICADOR</t>
  </si>
  <si>
    <t>META</t>
  </si>
  <si>
    <t>AREA RESPONSABLE</t>
  </si>
  <si>
    <t>FECHA DE INICIO</t>
  </si>
  <si>
    <t>FECHA DE TERMINACIÓN</t>
  </si>
  <si>
    <t>Seguimientos realizados</t>
  </si>
  <si>
    <t>Sumatoria de seguimientos realizados</t>
  </si>
  <si>
    <t>Dirección de Tecnologías e Información y Oficina Asesora de Comunicaciones</t>
  </si>
  <si>
    <t>Subsecretaría de Gestión Institucional y Dirección de Gestión del Talento Humano</t>
  </si>
  <si>
    <t>Dirección Administrativa</t>
  </si>
  <si>
    <t>2.1.2.1</t>
  </si>
  <si>
    <t>Fallas en la articulación entre los resultados de las acciones de mejoramiento formuladas, frente al análisis de causas identificadas en la formulación.</t>
  </si>
  <si>
    <t>Efectuar seguimientos al cumplimiento del presente Plan de Mejoramiento, cuyos resultados sean socializados con los directivos de las dependencias responsables de la ejecución de cada acción.</t>
  </si>
  <si>
    <t>Subsecretaría de Gestión Institucional</t>
  </si>
  <si>
    <t xml:space="preserve">Desconocimiento de las funciones de quienes ejercen el control y vigilancia de los contratos celebrados. </t>
  </si>
  <si>
    <t>Efectuar una campaña institucional a través de la Intranet en la cual se informe a quienes ejercen las funciones de supervisión, respecto de las tareas que se deben tener en cuenta en la ejecución de los contratos de los cuales ejerzan aquellas funciones.</t>
  </si>
  <si>
    <t>Campañas Institucionales en temas de Supervisión realizadas</t>
  </si>
  <si>
    <t>Número de campañas Institucionales en temas de Supervisión</t>
  </si>
  <si>
    <t>Dirección de Contratación</t>
  </si>
  <si>
    <t>Dirección de Tecnologías e Información</t>
  </si>
  <si>
    <t>Capacitación realizada</t>
  </si>
  <si>
    <t>Instructivo actualizado</t>
  </si>
  <si>
    <t>Número de instructivos actualizados</t>
  </si>
  <si>
    <t>Dirección Financiera</t>
  </si>
  <si>
    <t>2.2.1.1</t>
  </si>
  <si>
    <t xml:space="preserve">No se tienen en cuenta todos los lineamientos de la Secretaría Distrital de Planeación y de la Entidad para la formulación de los proyectos.
Por los constantes cambios en las gerencias  de los proyectos de inversión, las estrategias que se trazan en un primer momento varían según la perspectiva gerencial.
 </t>
  </si>
  <si>
    <t>Nivel de Cumplimiento en el desarrollo de las mesas de trabajo mensuales</t>
  </si>
  <si>
    <t>No. De mesas desarrolladas/Total mesas de a desarrollar</t>
  </si>
  <si>
    <t>Oficina Asesora de Planeación</t>
  </si>
  <si>
    <t>2.2.1.2</t>
  </si>
  <si>
    <t xml:space="preserve">Debilidad en el proceso de seguimiento en generación de alertas tempranas con respecto a la ejecución de los proyectos de inversión. 
Baja participación de los analistas en el proceso de ejecución y seguimiento a los proyectos de inversión </t>
  </si>
  <si>
    <t xml:space="preserve">Hacer seguimiento mensual a la ejecución de los proyectos,  generando alertas mediante informes ejecutivos  mensuales a los gerentes de cada proyecto. Este informe se construirá de acuerdo con las mesas de trabajo mensuales. </t>
  </si>
  <si>
    <t>Informes mensuales ejecutivo de alertas</t>
  </si>
  <si>
    <t>Informe ejecutivo de alertas presentados/Informe ejecutivo de alertas programados</t>
  </si>
  <si>
    <t>Oficina Asesora de Planeación y Subsecretaría de Gestión Institucional</t>
  </si>
  <si>
    <t>Dirección Financiera y Dirección Administrativa</t>
  </si>
  <si>
    <t>Dirección Financiera y Dirección de Tecnologías e Información</t>
  </si>
  <si>
    <t>3.1.1.1</t>
  </si>
  <si>
    <t>Dirección de Gestión del Talento Humano</t>
  </si>
  <si>
    <t>No. HALLAZGO</t>
  </si>
  <si>
    <t>Hallazgo Administrativo por Inefectividad en las acciones correctivas formuladas en el Plan de Mejoramiento y desarrolladas para la eliminación de las causas de los inconvenientes presentados</t>
  </si>
  <si>
    <t>Hallazgo Administrativo por deficiencias de planeación en la formulación de los proyectos 822 y 823</t>
  </si>
  <si>
    <t>Hallazgo Administrativo Por Incumplimiento en la Ejecución de las Metas de los Proyecto 823 y 822</t>
  </si>
  <si>
    <t>Descripción Avance</t>
  </si>
  <si>
    <t>Evidencia Aportada</t>
  </si>
  <si>
    <t>Total</t>
  </si>
  <si>
    <t>Forma de Medición</t>
  </si>
  <si>
    <t>Meta</t>
  </si>
  <si>
    <t>%</t>
  </si>
  <si>
    <t>Cumplimiento</t>
  </si>
  <si>
    <t>SI</t>
  </si>
  <si>
    <t>Seguimiento uno (Corte 30 de Noviembre de 2017)</t>
  </si>
  <si>
    <t>Seguimiento dos (Corte 31 de Diciembre de 2017)</t>
  </si>
  <si>
    <t>Seguimiento tres (Corte 31 de Enero de 2018)</t>
  </si>
  <si>
    <t>Seguimiento cuatro (Corte 28 de Febrero de 2018)</t>
  </si>
  <si>
    <t>Suma</t>
  </si>
  <si>
    <t>Porcentaje</t>
  </si>
  <si>
    <t>Programado</t>
  </si>
  <si>
    <t>Ejecutado</t>
  </si>
  <si>
    <t>Avance variable</t>
  </si>
  <si>
    <t>Total Acciones</t>
  </si>
  <si>
    <t>Acciones Cumplidas</t>
  </si>
  <si>
    <t>3.1</t>
  </si>
  <si>
    <t>3.2</t>
  </si>
  <si>
    <t>3.3</t>
  </si>
  <si>
    <t>Hallazgo administrativo por falta de cuantificación de la relación de los elementos de dotación de la casa refugio suministrados por el contratista y que corresponden al aporte del contratista para la ejecución de los Convenios de Asociación No. 1649 de 2015 y 604 de 2016</t>
  </si>
  <si>
    <t>3.4</t>
  </si>
  <si>
    <t>Hallazgo administrativo por falta de registros que permitan evidenciar la trazabilidad en la ejecución de las obras de mantenimiento efectuadas en la casa refugio en el marco del Convenio de Asociación No. 1649 de 2015</t>
  </si>
  <si>
    <t>3.5</t>
  </si>
  <si>
    <t>Hallazgo administrativo por la no realización de todas las reuniones de Comité Técnico del Convenio de Asociación 604 de 2016</t>
  </si>
  <si>
    <t>3.6</t>
  </si>
  <si>
    <t>Hallazgo administrativo por fallas en el archivo de la documentación que hace parte de los Contratos N° 1462/13, 1604/13, 1649/15 y 604/2016</t>
  </si>
  <si>
    <t>3.7</t>
  </si>
  <si>
    <t>Hallazgo administrativo con presunta incidencia fiscal y disciplinaria por la indebida ejecución del objeto del Convenio de Asociación No. 1604 del 16 de diciembre de 2013, por valor de $87.220.892</t>
  </si>
  <si>
    <t>3.8</t>
  </si>
  <si>
    <t>Hallazgo administrativo, con presunta incidencia disciplinaria y fiscal, por indebida ejecución del objeto del Convenio Interadministrativo 1462 de 2013 por $108.498.120</t>
  </si>
  <si>
    <t>3.9</t>
  </si>
  <si>
    <t>Hallazgo administrativo por el no cumplimiento de las condiciones establecidas en el plan de trabajo relacionadas con las obligaciones específicas del contratista en el Convenio 1462 de 2013</t>
  </si>
  <si>
    <t>3.10</t>
  </si>
  <si>
    <t>Hallazgo administrativo por la publicación extemporánea en SECOP de los documentos del proceso contractual No. 1604 del 16 de diciembre de 2013</t>
  </si>
  <si>
    <t>Dirección de Derechos Humanos</t>
  </si>
  <si>
    <t xml:space="preserve">Realizar la verificación de los elementos de dotación aportados por el contratista para la ejecución, cuando sea requerido por las cláusulas establecidas en el convenio, teniendo en cuenta el valor unitario que corresponde a cada uno de ellos </t>
  </si>
  <si>
    <t>Elaborar un instrumento financiero que permita la cuantificación y seguimiento a la ejecución de los aportes del  contratista o asociado para la ejecución de programas de interés público.</t>
  </si>
  <si>
    <t>Instrumento financiero de cuantificación y seguimiento a los aportes de las partes elaborado</t>
  </si>
  <si>
    <t>Número de Instrumentos financieros elaborados</t>
  </si>
  <si>
    <t>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t>
  </si>
  <si>
    <t>Realizar seguimiento técnico mensual a las condiciones de las instalaciones en los informes de supervisión.</t>
  </si>
  <si>
    <t>Porcentaje de seguimientos técnicos a las condiciones físicas</t>
  </si>
  <si>
    <t>(Número de seguimientos técnicos realizados / Número de seguimientos técnicos programados)*100</t>
  </si>
  <si>
    <t xml:space="preserve">En el estudio previos y convenio  se dejó como obligación clara y expresa, la realización del comité técnico de forma mensual  durante la ejecución del Convenio. </t>
  </si>
  <si>
    <t xml:space="preserve">Implementar la figura del secretario del Comité técnico de convenios en curso, para que realice convocatoria y seguimiento de acuerdo a lo establecido. </t>
  </si>
  <si>
    <t>Número de servidores públicos designados</t>
  </si>
  <si>
    <t>Expedientes no intervenidos en vigencias anteriores</t>
  </si>
  <si>
    <t>Formular e implementar un plan de digitalización para los expedientes contractuales de la vigencia 2017.</t>
  </si>
  <si>
    <t>Planes formulados e implementados</t>
  </si>
  <si>
    <t>Número de planes formulados e implementados</t>
  </si>
  <si>
    <t>Implementar jornadas de capacitación con los supervisores designados y apoyos a la supervisión, de modo tal que el ejercicio de Supervisión sea fortalecido en la Entidad.</t>
  </si>
  <si>
    <t>Jornadas de capacitación realizadas</t>
  </si>
  <si>
    <t>Número de jornadas de capacitación realizadas</t>
  </si>
  <si>
    <t>Porque no existe un punto de control donde se detecte qué documentos se han publicado</t>
  </si>
  <si>
    <t>Registrar los procesos de contratación en la Plataforma Secop II, de modo tal que la publicación de los documentos de cada proceso sean publicados en los términos de Ley.</t>
  </si>
  <si>
    <t>Porcentaje de procesos de contratación cargados en Secop II</t>
  </si>
  <si>
    <t>(N° de procesos de contratación registrados/N° de procesos de contratación programados) x 100%</t>
  </si>
  <si>
    <t>Dirección de Contratación y Subsecretaría de Gestión Institucional</t>
  </si>
  <si>
    <t>Acciones por Cumplir</t>
  </si>
  <si>
    <t>Dependencia</t>
  </si>
  <si>
    <t>% Acciones cumplidas</t>
  </si>
  <si>
    <t>Promedio cumplimiento acciones</t>
  </si>
  <si>
    <t>Consolidado</t>
  </si>
  <si>
    <t>Avances cumplimiento Acciones por Dependencias</t>
  </si>
  <si>
    <t>Avances cumplimiento Acciones compartidas entre Dependencias</t>
  </si>
  <si>
    <t>Consolidado Seguimiento Plan de Mejoramiento Contraloría</t>
  </si>
  <si>
    <t>Demanda</t>
  </si>
  <si>
    <t>Se realiza seguimiento al cumplimiento de las acciones, se establece el espacio para cargar la información, se envía memorando con las indicaciones a seguir para el seguimiento.</t>
  </si>
  <si>
    <t>Memorando y archivo en Excel</t>
  </si>
  <si>
    <t>Se realiza seguimiento nuevamente, con el diligenciamiento del formato correspondiente.</t>
  </si>
  <si>
    <t>Archivo en Excel</t>
  </si>
  <si>
    <t xml:space="preserve">Informe  </t>
  </si>
  <si>
    <t>Tareas Pendientes</t>
  </si>
  <si>
    <t>Dirección de Contratación y Dirección de Tecnologías e Información</t>
  </si>
  <si>
    <t>Seguimiento Completo Plan de Mejoramiento Contraloría</t>
  </si>
  <si>
    <t>La Dirección de Contratación realiza la entrega de la campaña de comunicaciones, que incluye tips para fortalecer el ejercicio de la Supervisión en la Entidad</t>
  </si>
  <si>
    <t>Captura de pantalla, tips (imágenes publicitarias)</t>
  </si>
  <si>
    <t>Acta de reunión</t>
  </si>
  <si>
    <t>La Subsecretaría de Gestión Institucional elaboró el informe de alertas quincenal con la ejecución de cada proyecto de inversión.</t>
  </si>
  <si>
    <t>El 9 de noviembre se realizó una reunión con los gerentes de proyectos de inversió, se revisó el detalle de las metas Plan de Desarrollo vinculadas a cada proyecto y sus avances de cumplimiento. El Secretario de Gobierno participó en esta jornada.</t>
  </si>
  <si>
    <t>La Subsecretaría de Gestión Institucional elaboró el informe de alertas quincenal con la ejecución de cada proyecto de inversión.
Se generon los informes de seguimiento en la reunión del 9 de noviembre.</t>
  </si>
  <si>
    <t xml:space="preserve">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
Para el desarrollo de las  mesas se elaborará un documento adoptado por el Sistema de Gestión. </t>
  </si>
  <si>
    <t>El 13 de diciembre se efectuó una nueva reunión de Planeación que contó con la participación de la Oficina Asesora de Planeación y los gerentes de los proyectos de inversi+on.</t>
  </si>
  <si>
    <t>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t>
  </si>
  <si>
    <t>Memorando</t>
  </si>
  <si>
    <t>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t>
  </si>
  <si>
    <t>Porque se dificulta la existencia de un punto de control donde se detecte qué documentos se han publicado</t>
  </si>
  <si>
    <t>Actualizar el instructivo establecido para la modalidad de Contratación Directa, de modo tal que indique que en la etapa precontractual se deberá verificar la vigencia y oportunidad de la documentación que soporta la idoneidad.</t>
  </si>
  <si>
    <t xml:space="preserve">Implementar la figura del secretario del Comité técnico de contratos o convenios, para que realice convocatoria y seguimiento de acuerdo a lo establecido en los documentos del proceso contractual. </t>
  </si>
  <si>
    <t>Dirección de Derechos Humanos y Subsecretaría de Gestión Institucional</t>
  </si>
  <si>
    <t>Servidor público designado como secretario del Comité</t>
  </si>
  <si>
    <t>Hallazgo administrativo por fallas en la elaboración de los estudios previos del Contrato Nº 984 de 2015.</t>
  </si>
  <si>
    <t>Hallazgo administrativo por la publicación extemporánea, así como el cargue incompleto de los actos y documentos del Contrato No. 984 de 2015 en el SECOP.</t>
  </si>
  <si>
    <t>Hallazgo administrativo por la no realización de las diferentes reuniones de Comité Técnico y Comité Directivo establecidas en el anexo técnico del Contrato No. 984 de 2015.</t>
  </si>
  <si>
    <t>La Dirección de Contratación realizó una jornada de capacitación sobre el tema de Supervisión e Interventoría en la Contratación Estatal, con el objeto de "Identificar los riesgos en la ejecución contractual para evitarlos y lograr el cumplimiento del objeto, sin que se haga uso de la actuación administrativa contemplada en la Ley 1474 de 2011."</t>
  </si>
  <si>
    <t>Listado de asitencia y presentació  temática</t>
  </si>
  <si>
    <t>Seguimiento cinco (Corte 31 de Marzo de 2018)</t>
  </si>
  <si>
    <t>El documento con las instrucciones para la contratación directa fue actualizado, incluyendo como punto de control la revisión de los documentos insumo utilizados en la construcción de los estudios previos.</t>
  </si>
  <si>
    <t>Acta de capacitación</t>
  </si>
  <si>
    <t>Se realiza nueva reunión de seguimiento para el 30 de enero, se establecen compromisos según el propósito mismo de la reunión</t>
  </si>
  <si>
    <t>Acta de reunión
Presentación
Estructura informe</t>
  </si>
  <si>
    <t>Se realizan mesas técnicas con cada gerencia de proyectos</t>
  </si>
  <si>
    <t>Actas de reunión
Fichas técnias</t>
  </si>
  <si>
    <t>La Subsecretaría de Gestión Institucional ha continuado con la eleboración y emisión de informes periódicos, como estrategia de seguimiento a la correcta ejecución de los proyectos de inversión.</t>
  </si>
  <si>
    <t>Informes</t>
  </si>
  <si>
    <t>El instrumento financiera está incorporado en el modelo de informe de supervisión utilizado por la Dirección de Derechos Humanos. La actividad se encuentra cumplida.</t>
  </si>
  <si>
    <t>Modelo informe de supervisión.</t>
  </si>
  <si>
    <t>La actividad ya está cumplida.</t>
  </si>
  <si>
    <t>Designación realizada con las comunicaciones:
Convenio 607-17 Cruz Roja – Designación apoyo a supervisión y secretaría técnica con memorando 20183100040713.
Convenio 621-17 ICETEX – Designación apoyo a supervisión y secretaría técnica con memorando 20183100040743.
Convenio 703-17 UNODC – Designación apoyo a supervisión y secretaría técnica con memorando 20183100043413.</t>
  </si>
  <si>
    <t>Copia memorandos</t>
  </si>
  <si>
    <t>La Dirección de Derechos Humanos, realiza el informe de seguimiento a las condiciones técnicas del mes de octubre y noviembre. Este informe se firma en el mes de diciembre.</t>
  </si>
  <si>
    <t>La Dirección de Derechos Humanos, realiza el informe de seguimiento a las condiciones técnicas del mes de diciembre. Este informe se firma en el mes de diciembre.</t>
  </si>
  <si>
    <t>La Dirección de Derechos Humanos, realiza el informe de seguimiento a las condiciones técnicas del mes de enero. Este informe se firma en el mes de diciembre.</t>
  </si>
  <si>
    <t>Memorandos de informe de supervisión del convenio 607-17 Cruz Roja.
-              20173100547613 (octubre y noviembre de 2017)
-              20183100093413 (diciembre de 2017)
-              20183100116813 (enero de 2018)
Memorandos de informe de supervisión del convenio 621-17 ICETEX.
-              20173000498753
-              20183100140553
Memorando informe de supervisión del convenio 703-17 UNODC.
-              20183100129903</t>
  </si>
  <si>
    <t>CÓD. AUDITORÍA</t>
  </si>
  <si>
    <t>HALLAZGO</t>
  </si>
  <si>
    <t>Observaciones</t>
  </si>
  <si>
    <t>En ejecución</t>
  </si>
  <si>
    <t>Seguimiento cinco (Corte 30 de Abril de 2018)</t>
  </si>
  <si>
    <t>Seguimiento cinco (Corte 31 de Mayo de 2018)</t>
  </si>
  <si>
    <t>Según la programación interna para iniciar los procesos de contratación en la Entidad, estos se han registrado en la Plataforma Secop en su totalidad.</t>
  </si>
  <si>
    <t>Plataforma Secop</t>
  </si>
  <si>
    <t>3.1.1.2</t>
  </si>
  <si>
    <t>3.1.1.3</t>
  </si>
  <si>
    <t>3.1.1.4</t>
  </si>
  <si>
    <t>3.1.3.1</t>
  </si>
  <si>
    <t>3.1.3.2</t>
  </si>
  <si>
    <t>3.1.3.3</t>
  </si>
  <si>
    <t>3.1.3.4</t>
  </si>
  <si>
    <t>3.1.3.5</t>
  </si>
  <si>
    <t>3.1.3.6</t>
  </si>
  <si>
    <t>3.1.3.7</t>
  </si>
  <si>
    <t>3.1.3.8</t>
  </si>
  <si>
    <t>3.1.3.9</t>
  </si>
  <si>
    <t>3.1.3.10</t>
  </si>
  <si>
    <t>3.1.3.11</t>
  </si>
  <si>
    <t>3.1.4.1</t>
  </si>
  <si>
    <t>3.2.1.1</t>
  </si>
  <si>
    <t>3.3.1.1</t>
  </si>
  <si>
    <t>3.3.1.2</t>
  </si>
  <si>
    <t>3.3.1.3</t>
  </si>
  <si>
    <t>3.3.1.4</t>
  </si>
  <si>
    <t>3.3.1.5</t>
  </si>
  <si>
    <t>3.3.1.6</t>
  </si>
  <si>
    <t>Múltiples cambios que se han tenido que realizar al proyecto de resolución, atendiendo los lineamientos del orden nacional y distrital.</t>
  </si>
  <si>
    <t>La actualización de los instrumentos archivísticos requieren de tiempo y continuidad de procesos.</t>
  </si>
  <si>
    <t xml:space="preserve">Inadecuada clasificación del estado de los documenta en el Listado Maestro de Documentos Internos - LMDI.
</t>
  </si>
  <si>
    <t>Debilidad en los controles relacionados con la actualización de los documentos del sistema de gestión</t>
  </si>
  <si>
    <t>No se registra el número de placa del vehículo que presta el relevo los días de pico y placa no permitiendo evidenciar la ejecución del contrato los días de “Pico y Placa”.</t>
  </si>
  <si>
    <t>Deficiencias en los instrumentos de seguimiento financiero, técnico, administrativo y jurídico sobre la ejecución de contratos.</t>
  </si>
  <si>
    <t>Error involuntario en la digitación de la cláusula de garantía única en el contrato frente a lo requerido en los estudios previos, por la falta de verificación de este último documento.</t>
  </si>
  <si>
    <t>Deficiencias en el seguimiento y revisión a los documentos soportes de las facturas de cobro presentadas por el Contratista.</t>
  </si>
  <si>
    <t xml:space="preserve">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t>
  </si>
  <si>
    <t>Débiles puntos de control con alertas tempranas sobre la publicación oportuna de los documentos de contratación.</t>
  </si>
  <si>
    <t>La publicación extemporánea de los documentos contractuales en la plataforma SECOP II muchas veces es por causa de la falta de disponibilidad de la plataforma y desconocimiento en su uso de los servidores públicos que tienen acceso a ella.</t>
  </si>
  <si>
    <t xml:space="preserve">Este hallazgo se origina en la falta de verificación de los recursos asignados al contrato </t>
  </si>
  <si>
    <t>Este hallazgo se origina en la falta de organización en el archivo de la documentación del expediente contractual, como quiera que ahora se maneja de manera digital.</t>
  </si>
  <si>
    <t xml:space="preserve">Error involuntario en la digitación del plazo de ejecución del contrato frente al requerido en los estudios previos, por la falta de verificación de este último documento.   </t>
  </si>
  <si>
    <t>1.  Análisis  insuficiente del plazo de ejecución del contrato.
2.  Valoración indebida de observaciones presentadas en el marco del estudio de mercado.
3. Posible desconocimiento de las actividades a contratar y de la complejidad que implican las actividades de supervisión</t>
  </si>
  <si>
    <t>No existe integralidad de la información y unidad documental del contrato; lo que no permite que no se de cuenta de las actuaciones ejecutadas en el desarrollo del contrato.</t>
  </si>
  <si>
    <t>Por error de digitación involuntario, en el ingreso manual de la base de retefuente se ingresó incorrectamente el valor en el sistema Opget.</t>
  </si>
  <si>
    <t>Los lineamientos del Distrito frente al manejo del presupuesto, difieren en los límites de constitución de reservas mencionados en el hallazgo.</t>
  </si>
  <si>
    <t>Deficiencias en la aplicación de las recomendaciones dadas en los informes de seguimiento a la depuración de reservas presupuestales.</t>
  </si>
  <si>
    <t>Error de digitación en el momento del registro de la información en el formato de SIVICOF</t>
  </si>
  <si>
    <t>Se utilizó la metodología tradicional, que hasta el momento no había sido objeto de observación, no obstante siempre se ha cumplido con el objetivo de las notas a los estados financieros</t>
  </si>
  <si>
    <t xml:space="preserve">Por error de digitación Involuntario, se omitió el numero de la cuenta en las nota a los Estados Financieros  en las cuentas 1105 Caja y 14 Deudores de los folios 31 y 32 </t>
  </si>
  <si>
    <t>El tramite normal que requiere el proceso de documentación, elaboración, revisión, tramite de firma y publicación de un acto administrativo no permitió que el acto administrativo quedará firmado y publicado antes de la fecha de publicación de las notas a los estados financieros.</t>
  </si>
  <si>
    <t>Por error de digitación Involuntario, la subcuenta 142402 se denominó cuenta siendo subcuenta y adicionalmente se cometió un error al imprimir el documento donde se omitió la última línea explicativa de esta cuenta</t>
  </si>
  <si>
    <t>1. Deficiencias en el Control , no hay control  frente a los inventarios.               2. Ausencia de seguimiento en la custodia de los bienes</t>
  </si>
  <si>
    <t>Según el criterio del auditor la información de estas cuentas, no fue suficiente a pesar de la información de estados financieros, anexos y demás información requerida por el auditor</t>
  </si>
  <si>
    <t>Expedir el acto administrativo que adopta el Modelo Integrado de Planeación y Gestión, y constituye el Comité Institucional de Gestión y Desempeño, de acuerdo con los lineamientos del orden nacional y distrital.</t>
  </si>
  <si>
    <t>Acto administrativo expedido</t>
  </si>
  <si>
    <t>Número de acto administrativo expedido que adopta el Modelo Integrado de Planeación y Gestión, y constituye el Comité Institucional de Gestión y Desempeño.</t>
  </si>
  <si>
    <t>Elaborar el Programa de Gestión Documental y el Plan Institucional de Archivos - PINAR.</t>
  </si>
  <si>
    <t>Porcentaje del número de Instrumentos Archivísticos elaborados</t>
  </si>
  <si>
    <t>(Número de Instrumentos archivísticos elaborados/Número de Instrumentos archivísticos planeados para elaborar)*100</t>
  </si>
  <si>
    <t>Actualizar los Cuadros de Caracterización Documental y las Tablas de Retención Documental - TRD.</t>
  </si>
  <si>
    <t>Porcentaje del número de Instrumentos Archivísticos actualizados</t>
  </si>
  <si>
    <t>(Número de  Instrumentos archivísticos actualizados/Número de instrumentos archivísticos  planeados para actualizar)*100</t>
  </si>
  <si>
    <t>Solicitar acompañamiento del Archivo Distrital para el diseño y adopción de los instrumentos archivísticos de la Entidad.</t>
  </si>
  <si>
    <t>Solicitud realizada</t>
  </si>
  <si>
    <t>Número de solicitudes realizadas</t>
  </si>
  <si>
    <t xml:space="preserve">Realizar la reclasificación de los documentos de acuerdo a su vigencia, en el Listado Maestro de Documentos Internos. </t>
  </si>
  <si>
    <t>Porcentaje de documentos reclasificados en el LMDI</t>
  </si>
  <si>
    <t>(Número de documentos reclasificados / Número de documentos que requieren reclasificación en el LMDI)*100</t>
  </si>
  <si>
    <t>Implementar como estrategia de actualización de los documentos del sistema de gestión en los procesos que lo requieran, la emisión de informes periódicos dirigidos a los líderes de los procesos.</t>
  </si>
  <si>
    <t>Porcentaje de documentos actualizados</t>
  </si>
  <si>
    <t>(Número de documentos actualizados / Número de documentos que requieren actualización)*100</t>
  </si>
  <si>
    <t>Implementar un control de revisión de documentos para garantizar que se mantengan vigentes.</t>
  </si>
  <si>
    <t xml:space="preserve">Control implementado </t>
  </si>
  <si>
    <t>Número de controles implementados para garantizar la vigencia de los documentos</t>
  </si>
  <si>
    <t>Diseñar e implementar una planilla que permita evidenciar la ejecución del contrato los días de pico y placa y la cual incluya: fecha, número de placa del vehículo que presta el servicio normalmente, número de placa del vehículo que presta el relevo y nombre de los respectivos conductores.</t>
  </si>
  <si>
    <t>Planilla Diseñada e implementada</t>
  </si>
  <si>
    <t>Número de planillas diseñadas y diligenciada s</t>
  </si>
  <si>
    <t>Diseñar e implementar un formato de Informe de Supervisión para los Contratos con Proveedores, que refleje el seguimiento financiero, técnico, administrativo y jurídico realizado sobre la ejecución del contrato. Este informe se anexaría en cada pago autorizado por el Supervisor.</t>
  </si>
  <si>
    <t>Formato de informe diseñado e implementado</t>
  </si>
  <si>
    <t>Número de formatos de informe de supervisión diseñado e implementado</t>
  </si>
  <si>
    <t>Implementar flujos de aprobación en Secop II como puntos de control, previa autorización y firma de los contratos.</t>
  </si>
  <si>
    <t>Flujos implementados</t>
  </si>
  <si>
    <t>Número de flujos  implementados</t>
  </si>
  <si>
    <t xml:space="preserve">Realizar un reentrenamiento al grupo de profesionales de la Dirección de Contratación para el cargue de los procesos de selección en la plataforma.  </t>
  </si>
  <si>
    <t>Reentrenamiento realizado</t>
  </si>
  <si>
    <t>Número de reentrenamientos realizados</t>
  </si>
  <si>
    <t>Hacer seguimiento y revisión mensual de los documentos soportes de las facturas,  verificando la correspondencia de su contenido, incluye el último pago del contrato 392-2017 y el 675-2018 suscrito con el mismo objeto.</t>
  </si>
  <si>
    <t>Número de seguimientos realizados.</t>
  </si>
  <si>
    <t>Realizar una jornada de capacitación  a los supervisores de los contratos y/o apoyos a la supervisión, relacionada con el cargue de la información de la ejecución contractual en la plataforma SECOP II.</t>
  </si>
  <si>
    <t xml:space="preserve">Número de jornadas de capacitación </t>
  </si>
  <si>
    <t>Designar a un servidor público para que se encargue exclusivamente de la publicación de la información contractual requerida por la Plataforma de Contratación a la Vista.</t>
  </si>
  <si>
    <t>Servidor público designado</t>
  </si>
  <si>
    <t>Efectuar revisiones periódicas, sobre una muestra de contratos, como mecanismo de alertas tempranas sobre la publicación oportuna de los documentos contractuales en las plataformas disponibles para ello.</t>
  </si>
  <si>
    <t>Revisiones efectuadas sobre las publicaciones de los documentos de contratación</t>
  </si>
  <si>
    <t>Número de revisiones efectuadas</t>
  </si>
  <si>
    <t>Oficina de Control Interno</t>
  </si>
  <si>
    <t>Diseñar e implementar un curso virtual en contratación.</t>
  </si>
  <si>
    <t>Curso diseñado e implementado</t>
  </si>
  <si>
    <t>Número de cursos diseñados e implementados</t>
  </si>
  <si>
    <t>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t>
  </si>
  <si>
    <t>Instrucciones actualizadas</t>
  </si>
  <si>
    <t>Número de documentos con instrucciones actualizados</t>
  </si>
  <si>
    <t>Implementar un control de revisión, en el momento en que se expidan las planillas de pago de proveedores y antes de que el responsable de presupuesto las firme, en donde se confronten y verifiquen las bases sujetas a Retenciones, descuentos tributarios y calculados y el valor a pagar, frente a las causaciones enviadas por el grupo de contabilidad.</t>
  </si>
  <si>
    <t>Porcentaje de planillas de pago con el control de revisión implementado</t>
  </si>
  <si>
    <t>(Número de planillas de proveedores revisadas/ Número de planillas de proveedores por revisar)*100</t>
  </si>
  <si>
    <t>Solicitar un concepto a la Secretaría de Hacienda con el fin de que se de claridad si las normas convocadas en el hallazgo se aplican o no a la Secretaría Distrital de Gobierno.</t>
  </si>
  <si>
    <t>Concepto solicitado</t>
  </si>
  <si>
    <t>Número de conceptos solicitados</t>
  </si>
  <si>
    <t xml:space="preserve">Realizar una capacitación donde se presente a los gerentes de proyectos y/o responsables de rubros las implicaciones que conlleva el aumento de reservas y los topes que se deben mantener. </t>
  </si>
  <si>
    <t>Número de capacitaciones realizadas</t>
  </si>
  <si>
    <t>Desarrollar un entrenamiento en puesto de trabajo a las personas que reportan PACA, en el adecuado diligenciamiento del formato CB-1111-4,  con base en el instructivo de la Contraloría de Bogotá.</t>
  </si>
  <si>
    <t>Entrenamiento en puesto de trabajo para diligenciar formato CB-1111-4, realizado.</t>
  </si>
  <si>
    <t>Número de entrenamientos en puesto de trabajo realizados</t>
  </si>
  <si>
    <t>Implementar la funcionalidad de "Referencias Cruzadas" a partir de la vigencia 2018, para la elaboración de las Notas a los Estados Financieros.</t>
  </si>
  <si>
    <t>Notas a los Estados Financieros con la funcionalidad de "Referencias Cruzadas" implementada.</t>
  </si>
  <si>
    <t>N° de Notas a los Estados Financieros con la funcionalidad de "Referencias Cruzadas" implementada.</t>
  </si>
  <si>
    <t>Incorporar el paso a paso de elaboración y revisión de las notas a los estados contables en el Manual Operativo Contable.</t>
  </si>
  <si>
    <t>Manual Operativo Contable Actualizado</t>
  </si>
  <si>
    <t>Expedir la resolución de depuración del saldo de Anticipos, según el compromiso del Comité Técnico.</t>
  </si>
  <si>
    <t>Resolución de Depuración expedida</t>
  </si>
  <si>
    <t>Número de Resoluciones de Depuración expedida</t>
  </si>
  <si>
    <t>Realizar un inventario mensual de bodega, quedando debidamente documentados y presentarlos al comité de inventarios.</t>
  </si>
  <si>
    <t>Porcentaje de inventarios realizados</t>
  </si>
  <si>
    <t>(Número de Inventarios Realizados en Bodega / Número de Inventarios Programados en Bodega)*100</t>
  </si>
  <si>
    <t xml:space="preserve">Realizar  un inventario mensual  en cada dependencia de manera aleatoria. </t>
  </si>
  <si>
    <t>(Número de Inventarios Realizados en Dependencias / Número de Inventarios Programados en Dependencias)*100</t>
  </si>
  <si>
    <t>Hallazgo Administrativo por falta de reglamentación de los comités: Institucional de Coordinación de Control Interno e Institucional de Gestión y Desempeño</t>
  </si>
  <si>
    <t>Hallazgo Administrativo por desactualización de instrumentos archivísticos</t>
  </si>
  <si>
    <t>Hallazgo Administrativo por desactualización de los documentos que soportan el Sistema de Gestión, como son: caracterización de procesos, procedimientos, manuales, instrucciones y formatos</t>
  </si>
  <si>
    <t>Hallazgo Administrativo por deficiencias en los soportes de los informes de supervisión del contrato 573 de 2017, para vehículos que tuvieron pico y placa</t>
  </si>
  <si>
    <t>Hallazgo administrativo por el inadecuado seguimiento en la ejecución del Contrato No. 527/2017, por parte del supervisor en cuanto a la verificación y revisión de los soportes presentados por el contratista para la consecución de los pagos por los servicios prestados.</t>
  </si>
  <si>
    <t>Hallazgo Administrativo con presunta incidencia disciplinaria por no suscribir el amparo por pago de salarios, prestaciones sociales e indemnizaciones laborales en el contrato 548/2017</t>
  </si>
  <si>
    <t>Hallazgo Administrativo por inconsistencias en la descripción de las facturas presentadas por el contratista y en los certificados de cumplimiento expedidos por los responsables de las dependencias, en ejecución del Contrato de Prestación de Servicios No. 392/2017.</t>
  </si>
  <si>
    <t>Hallazgo Administrativo con presunta incidencia disciplinaria por la no publicación de documentos contractuales en los aplicativos SECOP y Contratación a la Vista.</t>
  </si>
  <si>
    <t>Hallazgo Administrativo por publicación extemporánea de documentos contractuales en el aplicativo SECOP- Contrato 519/2017</t>
  </si>
  <si>
    <t>Hallazgo Administrativo con presunta incidencia disciplinaria por falencias en la planeación del contrato 692/2017</t>
  </si>
  <si>
    <t>Hallazgo Administrativo por fallas en el archivo de la documentación que hace parte de los contratos 583 y 548 de 2017</t>
  </si>
  <si>
    <t>Hallazgo Administrativo por elaborar prórroga al contrato 583/2017, por un término superior al solicitado por el supervisor sin ninguna justificación</t>
  </si>
  <si>
    <t>Hallazgo Administrativo por deficiencias en la planeación y estructuración de los estudios previos del Contrato de Consultoría 587/2017</t>
  </si>
  <si>
    <t>Hallazgo Administrativo por desactualización del archivo documental físico del contrato No. 573 de 2017.</t>
  </si>
  <si>
    <t>Hallazgo Administrativo por menor valor aplicado en las retenciones al contratista, por error en la orden de pago No. 5428 de 2017 - Contrato 573 de 2017.</t>
  </si>
  <si>
    <t>Hallazgo administrativo con presunta incidencia disciplinaria por la constitución e incremento de Reservas Presupuestales en el año 2017, en contravía del principio de anualidad.</t>
  </si>
  <si>
    <t>Observación administrativa por inconsistencias en la información ambiental reportada en el aplicativo SIVICOF</t>
  </si>
  <si>
    <t>Hallazgo administrativo por ausencia total de Referencias Cruzadas en las Notas a los Estados Financieros de carácter específico según documento electrónico CBN-0906 vigencia 2017, según Resolución 533 de 2015, Marco Conceptual (Capítulos 4 y 6); y Resolución 356 de 2007, numeral 3 del capítulo II del título III Procedimientos Relativos a los Estados, Informes, y Reportes Contables.</t>
  </si>
  <si>
    <t>Hallazgo administrativo conforme al capítulo I Estructura, del título I Catálogo General de Cuentas, por denominación incompleta sin códigos contables e ilustración insuficiente de los Grupos que componen la Clase 1 - Activo, en particular el Grupo 14 - Deudores, presentados en las Notas a los Estados Financieros de carácter específico reportadas en documento electrónico CBN-0906 de SIVICOF vigencia 2017.</t>
  </si>
  <si>
    <t>Hallazgo administrativo por incumplimiento de un compromiso adquirido a través de acta de Comité Técnico relacionado con el saldo de $ 3,6 millones en la cuenta 1420 - Avances y Anticipos Entregados, reportado en los documentos electrónicos CBN-0906 y CBN-1009 de SIVICOF vigencia 2017.</t>
  </si>
  <si>
    <t>Hallazgo administrativo por denominación inexacta e información parcial de la subcuenta 142402 - Recursos Entregados en Administración, en las Notas a los Estados Financieros de carácter específico presentadas en el documento electrónico CBN-0906 a SIVICOF para la vigencia 2017.</t>
  </si>
  <si>
    <t>Hallazgo administrativo con incidencia fiscal y presunta disciplinaria por el detrimento patrimonial en cuantía de $74.426.982, representado en pérdida de elementos devolutivos de propiedad de la Secretaría Distrital de Gobierno, bienes, evidenciados durante la presente vigencia</t>
  </si>
  <si>
    <t>Hallazgo Administrativo sobre las Notas a los Estados Financieros reportados en el documento electrónico CBN-0906 a SIVICOF para la vigencia 2017, en el grupo 24- Cuentas por Pagar y en particular las cuentas 2401- Adquisición de Bienes y Servicios Nacionales, 2425- Acreedores, 2460- Sentencias Judiciales, 2505- Salarios y Prestaciones Sociales, 2710- Provisión para contingencias y 1670- Equipos de Comunicación y Computación con subcuentas, por ausencia de información con las características fundamentales y por ausencia de información con las características de mejora según los numerales 4.1 y 4.2 del Marco Conceptual de las Entidades de Gobierno amparado por la Resolución 533 de 2015, CGN.</t>
  </si>
  <si>
    <t>Seguimiento dos (Corte 31 de Julio de 2018)</t>
  </si>
  <si>
    <t>Seguimiento tres (Corte 31 de Agosto de 2018)</t>
  </si>
  <si>
    <t>Seguimiento cuatro (Corte 30 de Septiembre de 2018)</t>
  </si>
  <si>
    <t>Seguimiento cinco (Corte 31 de Octubre de 2018)</t>
  </si>
  <si>
    <t>Seguimiento cinco (Corte 30 de Noviembre de 2018)</t>
  </si>
  <si>
    <t>Seguimiento cinco (Corte 31 de Diciembre de 2018)</t>
  </si>
  <si>
    <t>Seguimiento cinco (Corte 31 de Enero de 2019)</t>
  </si>
  <si>
    <t>Seguimiento cinco (Corte 28 de Febrero de 2019)</t>
  </si>
  <si>
    <t>Seguimiento seis (Corte 30 de Junio de 2018)</t>
  </si>
  <si>
    <t>La actividad ya fue cumplida.</t>
  </si>
  <si>
    <t>Acción cumplida</t>
  </si>
  <si>
    <t>Instructivo actualizado con fecha del 23 de marzo de 2018</t>
  </si>
  <si>
    <t>Se realiza nuevo seguimiento al cumplimiento del Plan de Mejoramiento. La acción ya está cumplida</t>
  </si>
  <si>
    <t xml:space="preserve">Se realizó capacitación a los Supervisores el 31-01-2018, del Funcionamiento del SECOP II y el Manual de Supervisión e Inteventoría.
</t>
  </si>
  <si>
    <t>Capacitación en Modalidades de Selección, Supervisión e Interventoría, Liquidación el 15-03-2018 en la ESAP.</t>
  </si>
  <si>
    <t>Actas de reunión</t>
  </si>
  <si>
    <t>Se realizó capacitación a los Supervisores el 11-05-2018, Suspensión de contratos.
Capacitación Procedimiento Administrativo Sancionatorio el 16-05-2018.</t>
  </si>
  <si>
    <t>Capacitación Procedimiento Administrativo Sancionatorio el 16-04-2018.</t>
  </si>
  <si>
    <t>La acción se encuentra cumplida</t>
  </si>
  <si>
    <t>Informes de supervisión sobre los convenios</t>
  </si>
  <si>
    <t>Se presenta información de gestión frente a la elaboración del PGD con acompañamiento de la Secretaría General y Skaphe; en esto se incluye un cronograma de trabajo cuyo resultado final estará para el 30 de septiembre, no se establece un avance porcentual en la elaboración de los dos documentos.</t>
  </si>
  <si>
    <t>Actas de reunión
Cronograma de trabajo</t>
  </si>
  <si>
    <t>Encuentas aplicadas.
Informes de Encuestas</t>
  </si>
  <si>
    <t>Durante el mes de junio, la Dirección Adminisstrativa aplicó una encuesta en cada dependencia con el propósito de actualizar las TRD de la Entidad. No se presenta un porcentaje de avance en la actualizaicón de los instrumentos referidos en la acción.</t>
  </si>
  <si>
    <t>El acompañamiento del Archivo Distrital ha sido permanente, se adjuntan los soportes de mencionado acompañamiento. Se resalta la reunión del 27 de junio .</t>
  </si>
  <si>
    <t>Actas y presentaciones</t>
  </si>
  <si>
    <t>Se presentó a revisión de la Dirección Jurídica por segunda vez el proyecto de Resolución y se encuentra en trámite de aprobación por parte de esa Dirección.</t>
  </si>
  <si>
    <t>Memorando radicado 20181300296553
Proyecto de Resolución</t>
  </si>
  <si>
    <t>Con fecha 3 de julio, la Secretaría Distrital de Gobierno cuenta con el inventario revisado del total de los registros documentales presentes en el Listado Maestro de Documentos Internos (812 registros documentales), se realizó la revisión total de todos los documentos y se realizó la actualización del “Estado Actual” de los mismos. La actualización documental se está realizando según la necesidad manifiesta del líder del proceso.</t>
  </si>
  <si>
    <t>Listado maestro de documentos al 03 de julio.</t>
  </si>
  <si>
    <t>Como parte de esta estrategia se han venido realizando presentaciones al Subsecretario de Gestión Institucional, quien lidera los procesos de: 
• Gestión Patrimonio Documental
• Gerencia de TIC
• Gerencia del Talento Humano
• Gestión Corporativa Institucional
• Gestión Corporativa Local
El objetivo de estas presentaciones ha sido el socializar los avances relacionados a la actualización documental de la entidad y generar las alertas correspondientes. Estas mesas de trabajo se realizaron en el transcurso del mes de junio.
Adicional la Subsecretaría de Gestión Institucional está realizando informes periódicos, con acompañamiento de la OAP y con fuente de la información el actualmente se registra en el Listado Maestro de Documentos Internos (LMDI)</t>
  </si>
  <si>
    <t>Evidencia de reunión del 21 de junio de 2018 y presentación informe en pdf avance de actualización documental</t>
  </si>
  <si>
    <t>Actualmente el Listado Maestro de Documentos Internos (LMDI) cuenta con una columna denominada “Días sin actualizar”, esta columna esta parametrizada para que se realice un conteo del tiempo de vigencia del documento y se generen alertas mediante un semáforo, de este modo se puede contar con un registro visual de alertas tempranas, para que los Líderes de Macroprocesos y Procesos puedan adaptar sus documentos y mantenerlos actualizados.  Se viene cumpliendo con la realización de informes de seguimiento de actualización de los planes de actualización documental de los procesos de la entidad</t>
  </si>
  <si>
    <t>Listado maestro de documentos al 03 de julio. Columna parametrizada
Informes enviados por correo electrónico de avance de cumplimiento de la documentación
Plan actualización</t>
  </si>
  <si>
    <t>La Dirección Administrativa presenta la planilla diseñada e implementada para los servicios de los meses de mayo y junio. La acción está cumplida.</t>
  </si>
  <si>
    <t>Planillas de Mayo y Junio.</t>
  </si>
  <si>
    <t>A la fecha se generó una propuesta de documento que está en revisión.</t>
  </si>
  <si>
    <t>Borrador documento</t>
  </si>
  <si>
    <t>No presentan avances.</t>
  </si>
  <si>
    <t>N/A</t>
  </si>
  <si>
    <t>Soportes de seguimiento.</t>
  </si>
  <si>
    <t>Se realizó el entrenamiento en el puesto de trabajo a la profesional de la Oficina Asesora de Planeación encaragada de reportar a la Contraloría de Bogotá la cuenta anual de gestión ambiental, sobre el tema PACA.</t>
  </si>
  <si>
    <t>Registro de capacitación y/o entrenamiento que reposan en el archivo físico del sistema de gestión ambiental.</t>
  </si>
  <si>
    <t>Vigencia</t>
  </si>
  <si>
    <t>Cumplimiento al 30 de Junio de 2018, según programación</t>
  </si>
  <si>
    <t xml:space="preserve"> - Plan de digitalización de expedientes contractuales 2017.
- Inventarios mensuales de Almacén.
- Avances en la elaboración y actualización de instrumentos archivísticos.</t>
  </si>
  <si>
    <t>- Solicitud concepto a SHD.
- Capacitación en reservas
- Formato supervisión aprobado.</t>
  </si>
  <si>
    <t>- Flujo en Secop II.
- Capacitaciones a supervisores.
- Curso de Contratación virtual.
- Reentrenamiento grupo de profesionales.
- Designación persona para el cargue de información.</t>
  </si>
  <si>
    <t>- Expedición acto administrativo MIPG.</t>
  </si>
  <si>
    <t>- Ajustes Manual Operativo Contable.
- Planillas de pago con punto de revisión.</t>
  </si>
  <si>
    <t>- Revisión de muestro de la publicación de contratos en Secop.</t>
  </si>
  <si>
    <t>- Continuar con la actualización de los documentos de los procesos.</t>
  </si>
  <si>
    <t>Promedio cumplimiento acciones - Total</t>
  </si>
  <si>
    <t># Acciones cumplimiento 0%</t>
  </si>
  <si>
    <t>Captura de pantalla, flujo en Secop</t>
  </si>
  <si>
    <t>La Dirección de Contratación desde sus usuarios administradores crearon los flujos de aprobación que dan cuenta de la acción.</t>
  </si>
  <si>
    <t>Resolución</t>
  </si>
  <si>
    <t>Se elaboró y firmó la resolución a que refiere la acción.</t>
  </si>
  <si>
    <t>Se presentan los soportes de las planillas de pago con el punto de control de revisión</t>
  </si>
  <si>
    <t>Muestras de planillas con el visto bueno de revisión</t>
  </si>
  <si>
    <t>Según la programación interna para iniciar los procesos de contratación en la Entidad, estos se han registrado en la Plataforma Secop en su totalidad. Las publicaciones están disponibles en Secop II.</t>
  </si>
  <si>
    <t xml:space="preserve">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t>
  </si>
  <si>
    <t>Finalmente se expide la Resolución N° 783 del 12 de septiembre de 2018 - "Por el cual se crea el Comité Institucional y se dictan otras disposiciones."</t>
  </si>
  <si>
    <t>Resolución 783 de 2018</t>
  </si>
  <si>
    <t>Se efectúan nuevos ajustes al proyecto de resolución, según la orientación de un asesor del despacho.</t>
  </si>
  <si>
    <t>Proyecto de Resolución</t>
  </si>
  <si>
    <t>Se adelanta una mesa de trabajo con la Secretaría General en el marco de la elaboración del Programa de Gestión Documental.</t>
  </si>
  <si>
    <t>Acta mesa de trabajo.</t>
  </si>
  <si>
    <t>Se elabora el Diagnóstico Integral para la elaboración del Sistema Integrado de Conservación - SIC, esto para la elaboración del PINAR.
Se adelantan 5 meses de trabajo con la Secretaría General en el marco de la elaboración del Programa de Gestión Documental.</t>
  </si>
  <si>
    <t>Diagnóstico Integral
Actas mesas de trabajo</t>
  </si>
  <si>
    <t>Se adelanta una mesa de trabajo con la Secretaría General en el marco de la elaboración del Programa de Gestión Documental.
Se entrega una versión inicial de la elaboraión del Programa de Gestión Documental.</t>
  </si>
  <si>
    <t>Acta mesa de trabajo.
Programa de Gestión Documental (Documento versión de trabajo)</t>
  </si>
  <si>
    <t>Se adelanta la actualización de los cuadros de caracterización de los procesos: Evaluación Independiente, Fomento y protección de Derechos Humanos, Gerencia del Talento Humano y Servicio a la Ciudadanía.</t>
  </si>
  <si>
    <t>Cuadros de caterización procesos mencionados.</t>
  </si>
  <si>
    <t>No se presentan avances adicionales</t>
  </si>
  <si>
    <t>La Oficina Asesora de Planeación entrega la presentación "Consolidado avance documental" con corte al 19 de julio. En este informe se presentaba un total  de 471 documentos aprobados sobre un total de 822 documentos.</t>
  </si>
  <si>
    <t>No han presentado información con más avances</t>
  </si>
  <si>
    <t>Informe, presentación</t>
  </si>
  <si>
    <t>No han presentado avances adicionales</t>
  </si>
  <si>
    <t>Con fecha del 30 de julio se adoptó el formato GCI - GCI – F133 / INFORME DE SUPERVISIÓN PARA LOS CONTRATOS CON PROVEEDORES
PERSONA JURÍDICA</t>
  </si>
  <si>
    <t>Formato GCI - GCI – F133</t>
  </si>
  <si>
    <t>El 10 de julio la Dirección de Contratación realiza una capacitación de reentrenamiento sobre "(…) Secop II cargue de procesos"
Participan el personal de la Dirección.</t>
  </si>
  <si>
    <t>Soportes de seguimiento (Informe)</t>
  </si>
  <si>
    <t>Mediante memorando N° 3201800000158 se designa como encargado de la publicación en la Plataforma de Contratación a la Vista al servidor público Gheiner Cárdenas.</t>
  </si>
  <si>
    <t>Memorando N° 3201800000158</t>
  </si>
  <si>
    <t>En el marco de la Auditoría realizada por la Oficina de Control Interno en cumplimiento de lo dispuesto en el artículo 2° del Decreto Distrital 371 de 2010, se incluyó una revisión sobre la publicación de los procesos contractuales en Secop.</t>
  </si>
  <si>
    <t>Informe Auditoría</t>
  </si>
  <si>
    <t xml:space="preserve">No se presentan avances  </t>
  </si>
  <si>
    <t>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t>
  </si>
  <si>
    <t>Instrucciones para la Conformación, Manejo y Archivo del Expediente Único del Contrato GDI-GPD-IN007, vigente desde el 31 de julio de 2018</t>
  </si>
  <si>
    <t>No se presentan avances</t>
  </si>
  <si>
    <t>Mediante radicado N° xxxx, se solicitó a la Dirección Distrital de Presupuesto un concepto sobre la normatividad aplicable en la reducción presupuestal sobre  la gestión de reservas presupuestales.</t>
  </si>
  <si>
    <t>Solicitud de concepto</t>
  </si>
  <si>
    <t>El  04 de septiembre mediante radicado N° 20184210367882 la Dirección Distrital de Tesorería dio respuesta a la solicitud de concepto.</t>
  </si>
  <si>
    <t>MANUAL DE POLÍTICAS CONTABLES Y
DE OPERACIÓN DE LA SECRETARÍA DISTRITAL
DE GOBIERNO 
 GCO-GCI-M002</t>
  </si>
  <si>
    <t>La Dirección Financiera procedió con la actualización del Manual Contable, icnluyendo indicaciones precisas para las revelaciones, información a tener en cuenta en las notas a los estados contables.
La actualización tiene fecha del 31 de julio de 2018.</t>
  </si>
  <si>
    <t>No se presenta avances adicionales</t>
  </si>
  <si>
    <t>La Dirección Administrativa realizó la verificación del inventario en bodega en el mes de julio, como soporte reposa el acta respectiva.</t>
  </si>
  <si>
    <t>Acta de inventario</t>
  </si>
  <si>
    <t>La Dirección Administrativa realizó la verificación del inventario en bodega en el mes de agosto, como soporte reposa el acta respectiva.</t>
  </si>
  <si>
    <t>La Dirección Administrativa realizó inventarios aleatorios en las dependencias de la Entidad en el mes de julio, como soporte reposa el acta respectiva.</t>
  </si>
  <si>
    <t>Actas de inventario</t>
  </si>
  <si>
    <t>La Dirección Administrativa realizó inventarios aleatorios en las dependencias de la Entidad en el mes de agosto, como soporte reposa el acta respectiva.</t>
  </si>
  <si>
    <t>Etiquetas de fila</t>
  </si>
  <si>
    <t>Total general</t>
  </si>
  <si>
    <t>Etiquetas de columna</t>
  </si>
  <si>
    <t>Cuenta de No. HALLAZGO</t>
  </si>
  <si>
    <t>Responsable</t>
  </si>
  <si>
    <t>Acciones Compartidas</t>
  </si>
  <si>
    <t>La Subsecretaría de Gestión Institucional continua con la generación de informes de ejecución presupuestal, incluye información para gerentes de proyectos.</t>
  </si>
  <si>
    <t>PGD</t>
  </si>
  <si>
    <t>El grupo de gestores de la Subsecretaría de Gestión Institucional preparó el material a presentar a los gerentes y/o responsables de rubros con las implicaciones que conlleva el aumento de reservas, y lo socializó con ellos.</t>
  </si>
  <si>
    <t>Presentación y acta de capacitación.</t>
  </si>
  <si>
    <t>PGD: Se presentó ante el Comité Institucional de Gestión y Desempeño apróbandose el 25 de octubre en sesión extraordinaria No. 3. 
Avance : 100% 
PINAR: Se dará inicio a la elaboración del PINAR a partir del Diagnóstico realizado. 
Avance 30%</t>
  </si>
  <si>
    <t>Con los avances realizados por el grupo de gestión documental de la Entidad, frente  a la actualización de estos instrumentos se han obtenido los siguientes avances:
90% en los cuadros de caracterización.
30% en las TRD</t>
  </si>
  <si>
    <t>Se realiza el informe de supervisión sobre la ejecución del contrato del mes de agosto.</t>
  </si>
  <si>
    <t>Informe de Supervisión</t>
  </si>
  <si>
    <t>Se realiza el informe de supervisión sobre la ejecución del contrato del mes de junio y julio.</t>
  </si>
  <si>
    <t>Reporte de seguimiento a actualización de documentos</t>
  </si>
  <si>
    <t>La Oficina Asesora de Planeación entrega la presentación "Consolidado avance documental" con corte al 29 de octubre. En este informe se presentaba un total  de 286  documentos aprobados sobre un total de  312 documentos.</t>
  </si>
  <si>
    <t>La Dirección Administrativa informa el cumplimiento del 100% de la acción, del plazo inicialmente programado. Para constatar esto, hace envío de una comunicación a la Dirección de Contratación para que continue con la administración de los expedientes digitalizados.</t>
  </si>
  <si>
    <t>Memorando
Plan de Trabajo
Respuesta Dirección de Contratación: 20184500535983</t>
  </si>
  <si>
    <t>Se solicita la ampliación del Plazo de ejecución a la Contraloría de Bogotá, una vez aprobada la modificación la nueva fecha es el 25 de mayo de 2019.
Para este mes se efectuó ajustes al PINAR.</t>
  </si>
  <si>
    <t>Documento de ajuste al PINAR</t>
  </si>
  <si>
    <t>Durante el mes se adelantó el trabajo de 6 TRD adicionales</t>
  </si>
  <si>
    <t>El 22 de noviembre la Dirección de Contratación adelantó una capacitación en Secop II invitando a quienes acompañan el proceso de supervisión en la Entidad.</t>
  </si>
  <si>
    <t>Registro de capacitación</t>
  </si>
  <si>
    <t>Se presenta la propuesta de los contenidos del curso virtual, en su versión última para cargar en la plataforma moodle de la Entidad.</t>
  </si>
  <si>
    <t>Contenidos</t>
  </si>
  <si>
    <t>Se realiza el informe de supervisión sobre la ejecución del contrato del mes de septiembre.</t>
  </si>
  <si>
    <t>Se realiza el informe de supervisión sobre la ejecución del contrato del mes de octubre.</t>
  </si>
  <si>
    <t>Se realiza el informe de supervisión sobre la ejecución del contrato del mes de noviembre.</t>
  </si>
  <si>
    <t>Se realiza el informe de supervisión sobre la ejecución del contrato del mes de diciembre.</t>
  </si>
  <si>
    <t>En el mes de junio se realizó la revisión al pago del Contrato 392 de 2017, correspondiente al mes de abril y mayo.</t>
  </si>
  <si>
    <t>Memorando con informe</t>
  </si>
  <si>
    <t>La Oficina de Control Interno realizó una nueva revisión a la información publicada en la plataforma Secop y generó un informe para que la administración empleara las medidas a que hubiera lugar.</t>
  </si>
  <si>
    <t>El curso se implemetó, se generó una pieza comunicativa que invitara a la participación del mismo, este se dispuso en la plataforma moodle y fue de libre participación para los servidores de la Entidad.</t>
  </si>
  <si>
    <t>Curso Moodle</t>
  </si>
  <si>
    <t xml:space="preserve">La Oficina Asesora de Planeación entrega la presentación "Consolidado avance documental". Quedan pendientes tres documentos por actualizar por modificaciones jurídicas pendientes. </t>
  </si>
  <si>
    <t>N°</t>
  </si>
  <si>
    <t>VIGENCIA DE LA AUDITORÍA O VISITA</t>
  </si>
  <si>
    <t>CODIGO AUDITORÍA SEGÚN PAD DE LA VIGENCIA</t>
  </si>
  <si>
    <t>DESCRIPCIÓN HALLAZGO</t>
  </si>
  <si>
    <t>CODIGO ACCIÓN</t>
  </si>
  <si>
    <t>DESCRIPCIÓN ACCIÓN</t>
  </si>
  <si>
    <t>ACCIONES ADELANTADAS (Reporte Cuenta Anual vigencia 2015)</t>
  </si>
  <si>
    <t>TEMA IDENTIFICADO</t>
  </si>
  <si>
    <t>AUDITORÍA DE REGULARIDAD PAD 2016</t>
  </si>
  <si>
    <t>AUDITORÍA DE REGULARIDAD PAD 2017</t>
  </si>
  <si>
    <t>AUDITORÍA DE REGULARIDAD PAD 2018</t>
  </si>
  <si>
    <t>2.1.7.1</t>
  </si>
  <si>
    <t>HALLAZGO ADMINISTRATIVO CON PRESUNTA INCIDENCIA DISCIPLINARIA</t>
  </si>
  <si>
    <t>1. CREAR UNA ESTRATEGIA DE DEPURACIÓN DE PAGOS Y MANEJO OPORTUNO DE RESERVAS LIDERADA POR UN GRUPO DE SEGUIMIENTO CONFORMADO POR: 1. GERENTES DE PROYECTOS Y RESPONSABLES DE RUBROS DE FUNCIONAMIENTO, 2. UN REPRESENTANTE DE LA OFICINA JURÍDICA. 3. UN REPRESENTANTE DE LA SUBSECRETARIA DE PLANEACIÓN Y GESTIÓN. 4. UN REPRESENTANTE DIRECCIÓN DE PLANEACIÓN Y SISTEMAS.5. UN REPRESENTANTE DE LA DIRECCIÓN FINANCIERA.6. UN REPRESENTANTE DEL DESPACHO DE LA SECRETARIA.</t>
  </si>
  <si>
    <t>2015-05-15</t>
  </si>
  <si>
    <t>Con radicado 20163710011603 la OCI evidencia cumplimiento de esta accion correctiva Se realizó reunión el 25/05/2015, con el fin de iniciar la creación de una estrategia de depuración de pagos y manejo oportuno de reservas. EVIDENCIAS EN LA CARPETA DE LA SUBSECRETARIA DE PLANEACION Y GESTION A CARGO DE LIZETH GONZALEZ</t>
  </si>
  <si>
    <t>Reservas Presupuestales</t>
  </si>
  <si>
    <t>2.1.4.3. Hallazgo Administrativo.- Alto monto de reservas presupuestales
Acciones cumplidas al 100%.</t>
  </si>
  <si>
    <r>
      <rPr>
        <b/>
        <sz val="8"/>
        <color rgb="FF000000"/>
        <rFont val="Arial"/>
        <family val="2"/>
      </rPr>
      <t>Sin hallazgo.</t>
    </r>
    <r>
      <rPr>
        <sz val="8"/>
        <color indexed="8"/>
        <rFont val="Arial"/>
        <family val="2"/>
      </rPr>
      <t xml:space="preserve">
"(…) Tendencia a la baja (…)" (Informe final PAD 2017, Pág. 63)</t>
    </r>
  </si>
  <si>
    <t>3.1.4.1. Hallazgo administrativo con presunta incidencia disciplinaria por la constitución e incremento de Reservas Presupuestales en el año 2017, en contravía del principio de anualidad.
Acciones cumplidas al 100%, ver concepto de la Dirección Distrital de Presupuesto, en el que se evidencia que la SDG no superó los porcentajes máximos establecidos en la constitución de reservas como se argumentó en el hallazgo.</t>
  </si>
  <si>
    <t>REALIZAR POR PARTE DEL GRUPO DE SEGUIMIENTO UN INFORME  MENSUAL REPORTANDO LOS RESULTADOS DE LA ESTRATEGIA INDICANDO PORCENTAJE DE PAGOS DE RESERVAS Y PASIVOS</t>
  </si>
  <si>
    <t>2015-12-31</t>
  </si>
  <si>
    <t>Con radicado 20163710011603 la OCI evidencia cumplimiento de esta accion correctiva se elaboran los informes mensuales de seguimiento a las reservas presupuestales y pasivos exigibles del mes de mayo, los cuales son remitidos a los diferentes gerentes de los proyectos de inversion y a responsables de rubros.E EVIDENCIAS EN CARPETA DE LA SUBSECRETARIA DE PLANEACION Y GESTION A CARGO DE LIZETH GONZALEZ</t>
  </si>
  <si>
    <t>REALIZAR INDUCCIÓN GERENTES DE PROYECTOS DEL MANUAL DE SUPERVISIÓN E INTERVENTORÍA (1D–GAR-M6) Y EL INSTRUCTIVO PARA LA DEPURACIÓN DE PASIVOS (1D-GAR-I056)</t>
  </si>
  <si>
    <t>Con radicado 20163710011603 la OCI evidencia cumplimiento de esta accion correctiva Con fecha 17/06/2015, se realizó socialización relacionada con el Manual de Supervisión y el instructivo la depuración de pasivos.EVIDENCIAS EN CARPETA DE LA SUBDIRECCION DE PLANEACION Y GESTION A CARGO DE LICETH GONZALEZ</t>
  </si>
  <si>
    <t>Pasivos Exigibles</t>
  </si>
  <si>
    <t>2.1.4.4. Hallazgo Administrativo.-.Crecimiento de los pasivos exigibles
Acciones cumplidas al 100%</t>
  </si>
  <si>
    <r>
      <rPr>
        <b/>
        <sz val="8"/>
        <color rgb="FF000000"/>
        <rFont val="Arial"/>
        <family val="2"/>
      </rPr>
      <t>Sin hallazgo.</t>
    </r>
    <r>
      <rPr>
        <sz val="8"/>
        <color indexed="8"/>
        <rFont val="Arial"/>
        <family val="2"/>
      </rPr>
      <t xml:space="preserve">
"Según las cifras reportadas por la Administración se evidencia que en 2016 adelantó un plan </t>
    </r>
    <r>
      <rPr>
        <b/>
        <sz val="8"/>
        <color rgb="FF000000"/>
        <rFont val="Arial"/>
        <family val="2"/>
      </rPr>
      <t>eficaz</t>
    </r>
    <r>
      <rPr>
        <sz val="8"/>
        <color indexed="8"/>
        <rFont val="Arial"/>
        <family val="2"/>
      </rPr>
      <t xml:space="preserve"> de depuración de Pasivos Exigibles de un valor a depurar por $5.555,7 millones, durante la vigencia saneó $4.567,1 millones, el 83,8%, cifra que representa beneficios de control fiscal por el valor citado." (Informe Final PAD 2017, Pág. 67)</t>
    </r>
  </si>
  <si>
    <t xml:space="preserve">Sin hallazgo.  </t>
  </si>
  <si>
    <t>2.2.1.1.2</t>
  </si>
  <si>
    <t>HALLAZGO ADMINISTRATIVO: NO EFECTIVIDAD DE ACCIONES CORRECTIVAS FORMULADAS EN EL PLAN DE MEJORAMIENTO.</t>
  </si>
  <si>
    <t>1. REALIZAR CRONOGRAMA DE CAPACITACIONES A LOS SERVIDORES PÚBLICOS DEL NIVEL CENTRAL RESPONSABLES DE LA ELABORACIÓN Y SEGUIMIENTO DEL PLAN DE MEJORA</t>
  </si>
  <si>
    <t>2015-04-24</t>
  </si>
  <si>
    <t>Con radicado 20163710011603 la Oficina de Control Interno evidencia cumplimiento de esta accion correctiva actualización, aprobación y publicación del mapa de riesgos, con fecha 13/04/2015. EVIDENCIA EN CARPETA DE LA SUBSECRETARIA DE PLANEACION Y GESTION</t>
  </si>
  <si>
    <t>Plan de Mejoramiento</t>
  </si>
  <si>
    <t>2.1.2.1. Hallazgo Administrativo - No efectividad de acciones correctivas formuladas en el Plan de Mejoramiento.
Acciones cumplidas al 100%</t>
  </si>
  <si>
    <t>2.1.2.1 Hallazgo Administrativo por Inefectividad en las acciones correctivas formuladas en el Plan de Mejoramiento y desarrolladas para la eliminación de las causas de los inconvenientes presentados.
Acciones cumplidas al 100%</t>
  </si>
  <si>
    <r>
      <rPr>
        <b/>
        <sz val="8"/>
        <color rgb="FF000000"/>
        <rFont val="Arial"/>
        <family val="2"/>
      </rPr>
      <t>Sin hallazgo.</t>
    </r>
    <r>
      <rPr>
        <sz val="8"/>
        <color indexed="8"/>
        <rFont val="Arial"/>
        <family val="2"/>
      </rPr>
      <t xml:space="preserve">
Las acciones "(…) fueron ejecutadas por la entidad, por lo tanto, fueron cerradas y a su vez calificadas como efectivas" (Informe final PAD 2018, Pág. 23)</t>
    </r>
  </si>
  <si>
    <t>2. REALIZAR  LA CAPACITACIÓN EN AUTOCONTROL, MODULO DE MEJORA Y METODOLOGÍA INTEGRAL PARA LA ELABORACIÓN DEL PLAN DE MEJORAMIENTO.</t>
  </si>
  <si>
    <t>2015-11-30</t>
  </si>
  <si>
    <t>Con radicado 20163710011603 la Oficina de Control Interno evidencia cumplimiento de esta accion correctiva El documento 1D-PGE-M004 MANUAL DE GESTION DEL RIESGO, se encuentra con fecha de entrada en vigencia, 9 de junio de 2015- V1. Se adaptó el instructivo a manual recogiendo observaciones de la Oficina de Control Interno. EVIDENCIA EN CARPETA DE LA DIRECCION DE PLANEACION Y SISTEMAS DE INFORMACION</t>
  </si>
  <si>
    <t>3. GENERAR ALERTA PREVENTIVA, ANTES DEL VENCIMIENTO DE LAS ACCIONES A REALIZAR EN LOS PLANES DE MEJORAMIENTO EN LOS MÓDULOS DE MEJORA Y CONTRALORÍA DEL  APLICATIVO SIG</t>
  </si>
  <si>
    <t>2015-08-14</t>
  </si>
  <si>
    <t>Con radicado 20163710011603 la Oficina de Control Interno evidencia cumplimiento de esta accion correctiva se estructuró la herramienta de reporte y seguimiento de los riesgos en la plataforma Lime svrvey y se encuentra publicada en intranet. .EVIDENCIAS EN CARPETA DE LA DIRECCION DE PLANEACION Y SISTEMAS DE INFORMACION A CARGO DE LEONARDO GUTIERREZ .</t>
  </si>
  <si>
    <t>2.2.1.3.4</t>
  </si>
  <si>
    <t>HALLAZGO ADMINISTRATIVO CON PRESUNTA INCIDENCIA DISCIPLINARIA: CERTIFICACIÓN DE NO EXISTENCIA DE PERSONAL NO CONCORDANTE CON LA TABLA DE HONORARIOS ADOPTADA MEDIANTE RESOLUCIÓN 186 DE 2012.</t>
  </si>
  <si>
    <t>1. SOCIALIZAR A GERENTES, GESTORES Y ANALISTAS DE PROYECTOS, LA RESOLUCIÓN 186/2012 PARA LOGRAR ESTABLECER LOS MISMOS CRITERIOS EN TODAS LAS DEPENDENCIAS APLICANDO LA NORMATIVIDAD RELACIONADA Y VIGENTE.</t>
  </si>
  <si>
    <t>2015-05-22</t>
  </si>
  <si>
    <t>RAD 20163710011603 la Oficina de Control Interno evidencia cumplimiento de esta accion correctivaEN CARPETA DE LA OFICINA ASESORA JURIDICA A CARGO DE DIANA BAUTISTAMemorando radicado 20153810294413 del 22 de mayo de 2015 (1 folio) , listado de asisitentes a la socialización (2 folios).</t>
  </si>
  <si>
    <t>Tabla de Honorarios</t>
  </si>
  <si>
    <t>Sin hallazgo relacionado.
No se ha evidenciado y/o documentado la situación referida en el hallazgo.</t>
  </si>
  <si>
    <t>2.2.1.4.1</t>
  </si>
  <si>
    <t>HALLAZGO ADMINISTRATIVO: CONSTITUCIÓN DE RESERVAS PRESUPUESTALES.</t>
  </si>
  <si>
    <t>1. CREAR UNA ESTRATEGIA DE DEPURACIÓN DE PAGOS Y MANEJO OPORTUNO DE RESERVAS LIDERADA POR UN GRUPO DE SEGUIMIENTO CONFORMADO POR: A. GERENTES DE PROYECTOS Y RESPONSABLES DE RUBROS DE FUNCIONAMIENTO, B. UN REPRESENTANTE DE LA OFICINA JURÍDICA, C. UN REPRESENTANTE DE LA SUBSECRETARIA DE PLANEACIÓN Y GESTIÓN. D. UN REPRESENTANTE DIRECCIÓN DE PLANEACIÓN Y SISTEMAS, E. UN REPRESENTANTE DE LA DIRECCIÓN FINANCIERA, F. UN REPRESENTANTE DEL DESPACHO DE LA SECRETARIA</t>
  </si>
  <si>
    <t>Con radicado 20163710011603 la Oficina de Control Interno evidencia cumplimiento de esta accion correctiva Se realizó reunión el 25/05/2015, con el fin de iniciar la creación de una estrategia de depuración de pagos y manejo oportuno de reservas. EVIDENCIAS EN CARPETA DE LA SUBDIRECCION DE PLANEACION Y GESTIO A CARGO DE LIZETH GONZALEZ</t>
  </si>
  <si>
    <t>2. REALIZAR POR PARTE DEL GRUPO DE SEGUIMIENTO UN INFORME  MENSUAL REPORTANDO LOS RESULTADOS DE LA ESTRATEGIA INDICANDO PORCENTAJE DE PAGOS DE RESERVAS Y PASIVOS</t>
  </si>
  <si>
    <t>Con radicado 20163710011603 la Oficina de Control Interno evidencia cumplimiento de esta accion correctiva La Dirección Financiera, está realizando un informe mensual reportando en el formato ID-GAR-F130 - Acta de depuración para pasivos exigibles. pagos de reservas y pasivos, el rubro presupuestal, No. de registro. Beneficiario, valor liberado y valor pagado.EVIDENCIAS EN CARPETA DE LA SUBDIRECCION DE PLANEACION Y GESTION A CARGO DE LIZETH GONZALEZ</t>
  </si>
  <si>
    <t>3. REALIZAR INDUCCIÓN DE CADA UNO DE LOS GERENTES DE PROYECTOS DEL MANUAL DE SUPERVISIÓN E INTERVENTORÍA (1D–GAR-M6) Y EL INSTRUCTIVO PARA LA DEPURACIÓN DE PASIVOS (1D-GAR-I056)</t>
  </si>
  <si>
    <t>Con radicado 20163710011603 la Oficina de Control Interno evidencia cumplimiento de esta accion correctiva Con fecha 17/06/2015, se realizó socialización relacionada con el Manual de Supervisión y el instructivo la depuración de pasivos. EVIDENCIAS EN CARPETA DE LA SUBDIRECCION DE PLANEACION Y GESTION A CARGO DE LIZETH GONZALEZ Acta con fecha 17/06/2015 (3 folios). Acción de mejora cumplida fuera del término establecido</t>
  </si>
  <si>
    <t>4. MODIFICAR FORMATO DE ACTA DE LIQUIDACIÓN DE CONTRATOS EN EL QUE INCLUYA EL PÁRRAFO ACLARATORIO EN LO RELACIONADO CON “TERMINACIÓN ANTICIPADA “ EN EL CUAL SE ORDENE LIBERAR EL SALDO DEL RP CORRESPONDIENTE.</t>
  </si>
  <si>
    <t>Con radicado 20163710011603 la Oficina de Control Interno evidencia cumplimiento de esta accion correctiva En los formatos ID-GAR-F51 y 1D-GAR-F52, Acta de liquidación, numeral 7, esta incluida esta acción: “7. Con la presente liquidación, se ordena liberar el saldo sin ejecutar, en caso que lo haya”. (Pag 3). EVIDENCIA EN CARPETA DE LA OFICINA ASESORA JURIDICA A CARGO DE DIANA BAUTISTA Formato 1D-GAR-F51, en la plataforma del SIG. Acción de mejora cumplida fuera del término establecido</t>
  </si>
  <si>
    <t>2.2.1.4.2</t>
  </si>
  <si>
    <t>HALLAZGO ADMINISTRATIVO: ALTO MONTO DE PASIVOS EXIGIBLES.</t>
  </si>
  <si>
    <t>1. CREAR UNA ESTRATEGIA DE DEPURACIÓN DE PAGOS Y MANEJO OPORTUNO DE RESERVAS LIDERADA POR UN GRUPO DE SEGUIMIENTO CONFORMADO POR: 1. GERENTES DE PROYECTOS Y RESPONSABLES DE RUBROS DE FUNCIONAMIENTO 2. UN REPRESENTANTE DE LA OFICINA JURÍDICA. 3. UN REPRESENTANTE DE LA SUBSECRETARIA DE PLANEACIÓN Y GESTIÓN. 4. UN REPRESENTANTE DIRECCIÓN DE PLANEACIÓN Y SISTEMAS. 5. UN REPRESENTANTE DE LA DIRECCIÓN FINANCIERA. 6. UN REPRESENTANTE DEL DESPACHO DE LA SECRETARIA .</t>
  </si>
  <si>
    <t>RAD 20163710011603 laOCI evidencia cumplimiento de esta accion correctiva Se realizó reunión el 25/05/2015, con el fin de iniciar la creación de una estrategia de depuración de pagos y manejo oportuno de reservas. A EVIDENCIAS EN LA CARPETA DE LA SUBSECRETARIA DE PLANEACION Y GESTION A CARGO DE LIZETH GONZALEZ</t>
  </si>
  <si>
    <t>RAD 20163710011603 la OCI evidencia cumplimiento de esta accion se elaboran los informes mensuales de seguimiento a las reservas presupuestales y pasivos exigibles del mes de mayo, los cuales son remitidos a los diferentes gerentes de los proyectos de inversion y a responsables de rubros.EVIDENCIAS EN CARPETA DE LA SUBSECRETARIA DE PLANEACION Y GESTION A CARGO DE LIZETH GONZALEZ</t>
  </si>
  <si>
    <t>REALIZAR INDUCCIÓN DE CADA UNO DE LOS GERENTES DE PROYECTOS DEL MANUAL DE SUPERVISIÓN E INTERVENTORÍA (1D–GAR-M6) Y EL INSTRUCTIVO PARA LA DEPURACIÓN DE PASIVOS (1D-GAR-I056),</t>
  </si>
  <si>
    <t>Con radicado 20163710011603 la Oficina de Control Interno evidencia cumplimiento de esta accion correctiva se realizó socialización relacionada con el Manual de Supervisión y el instructivo la depuración de pasivos. EVIDENCIAS EN CARPETA DE LA SUBDIRECCION DE PLANEACION Y GESTION A CARGO DE LIZETH GONZALEZ</t>
  </si>
  <si>
    <t>MODIFICAR FORMATO DE ACTA DE LIQUIDACIÓN DE CONTRATOS QUE INCLUYA EL PÁRRAFO ACLARATORIO EN LO RELACIONADO CON “TERMINACIÓN ANTICIPADA “ EN EL CUAL SE ORDENE LIBERAR EL SALDO DEL RP CORRESPONDIENTE.</t>
  </si>
  <si>
    <t>Con radicado 20163710011603 la Oficina de Control Interno evidencia cumplimiento de esta accion correctiva SEGUIMIENTO CON CORTE A 31/07/2015En los formatos ID-GAR-F51 y 1D-GAR-F52, Acta de liquidación, numeral 7, esta incluida esta acción: “7. Con la presente liquidación, se ordena liberar el saldo sin ejecutar, en caso que lo haya”. (Pag 3).EVIDENCIA EN CARPETA DE LA OFICINA ASESORA JURIDICA A CARGO DE DIANA BAUTISTA</t>
  </si>
  <si>
    <t>2.2.2.1.1</t>
  </si>
  <si>
    <t>HALLAZGO ADMINISTRATIVO CON PRESUNTA INCIDENCIA DISCIPLINARIA: DIFERENCIAS EN LAS CIFRAS REPORTADAS EN INFORMES.</t>
  </si>
  <si>
    <t>1. REALIZAR UNA MESA DE SEGUIMIENTO TRIMESTRAL, PARA REALIZAR CONTROL A LOS REPORTES DEL PLAN DE ACCIÓN Y EL SIPSE, CON EL FIN DE CORREGIR Y SUBSANAR LAS POSIBLES INCONSISTENCIAS EN EL CARGUE DE LA INFORMACIÓN REPORTADA</t>
  </si>
  <si>
    <t>2016-01-15</t>
  </si>
  <si>
    <t>Se ha realizado una mesa de seguimiento en cumplimiento de la acción, con fecha 17/06/2015Acta con fecha 17/06/2015 en 3 folios. EVIDENCIAS EN CARPETA DE LA DIRECCION DE SEGURIDAD A CARGO DE JESUS CORONA</t>
  </si>
  <si>
    <t>Diferencias en cifras entre informes</t>
  </si>
  <si>
    <t>2.2.1.1. Hallazgo Administrativo con Presunta Incidencia Disciplinaria - Diferencias en las cifras reportadas en informes.
Acciones cumplidas al 100%.</t>
  </si>
  <si>
    <t>2.2.1.3 Observación administrativa por diferencias entre la información reportada por la entidad para su análisis y el reporte “Plan de Acción 2016 -2020 Componente de gestión e inversión por entidad” – SEGPLAN.
"Según el análisis efectuado a la respuesta recibida se aceptan los argumentos planteados y se retira la observación" (Informe final PAD 2017, Pág. 90)</t>
  </si>
  <si>
    <t>Sin hallazgo.</t>
  </si>
  <si>
    <t>2.2.3.1.1</t>
  </si>
  <si>
    <t>HALLAZGO ADMINISTRATIVO: INCERTIDUMBRE EN EL SALDO DE LA CUENTA 1424 RECURSOS ENTREGADOS EN ADMINISTRACIÓN.</t>
  </si>
  <si>
    <t>2. REALIZAR GESTIÓN Y SEGUIMIENTO AL PROCESO DE ENGLOBE DE LOS PREDIOS PROPIEDAD DEL FONDO DE DESARROLLO LOCAL DE MÁRTIRES Y DEL DISTRITO LOCALIDAD (UBICACIÓN DE LA JAL), PARA INICIAR EL PROCESO DE DISEÑO.</t>
  </si>
  <si>
    <t>2015-12-15</t>
  </si>
  <si>
    <t>Mediante memorando No. 20154210095411 del 30/03/2015 remitido a la Unidad Administrativa Especial de Catastro Distrital, se solicitó la certificación de cabida y lindero de los prediosLa Dirección de Apoyo a Localidades, recibió respuesta mediante comunicación 20156240250052 del 24/07/2015 EVIDENCIAS EN LA CARPETA DE LA DIRECCION DE APOYO A LOCALIDADES A CARGO DE PAOLA BELTRAN Y PEDRO GARZON</t>
  </si>
  <si>
    <t>Recursos entregados en administración</t>
  </si>
  <si>
    <t>2.3.1.1. Hallazgo Administrativo - Convenios sin legalizar.
Acciones cumplidas al 100%.</t>
  </si>
  <si>
    <t>2.3.2.9 Hallazgo administrativo por saldos sin ejecución y elevada antigüedad en la cuenta Auxiliar 1424-02-05 -Recursos entregados en administración- Convenios interadministrativos por $961.6 millones.
Acciones cumplidas al 100%</t>
  </si>
  <si>
    <t>Sin hallazgo relacionado.  
Cuenta depurada.</t>
  </si>
  <si>
    <t>1. LIQUIDAR EL CONTRATO 1382 DE 2013</t>
  </si>
  <si>
    <t>2015-05-30</t>
  </si>
  <si>
    <t>En reunión realizada el 6/10/2015, por solicitud de la Subsecretaría de Convivencia se cuenta con todos los documentos y la proyección del acta de liquicación. No se encontraron las carpetas, razón por la cual se denuncia con carácter penal por parte de la Dirección Administrativa y se procede a la reconstrucción de los expedientres contractuales. EVIDENCIAS EN LA CARPETA DE LA DIRECCION DE SEGURIDAD A CARGO DE JESUS CORONA</t>
  </si>
  <si>
    <t>1. LIQUIDAR EL CONTRATO 1449 DE 2013</t>
  </si>
  <si>
    <t>2015-05-10</t>
  </si>
  <si>
    <t>se identificó lo siguiente frente al cumplimiento de estaacción:Respecto al convenio 1449 de 2013, se cuenta con todos lso documentos y la proyección del acta de liquicación. se procede a la reconstrucción de los expedientres contractuales. En la actualidad, EVIDENCIAS EN LA CARPETA DE LA DIRECCION DE SEGURIDAD A CARGO DE JESUS CORONA</t>
  </si>
  <si>
    <t>2.2.3.1.2</t>
  </si>
  <si>
    <t>HALLAZGO ADMINISTRATIVO CON PRESUNTA INCIDENCIA DISCIPLINARIA: INCERTIDUMBRE EN LA CUENTA 1424 RECURSOS ENTREGADOS EN ADMINISTRACIÓN POR SALDOS ANTIGUOS SIN LEGALIZAR.</t>
  </si>
  <si>
    <t>1. GESTIONAR LA REALIZACIÓN DE MESAS DE TRABAJO CON FONADE Y LA DIRECCIÓN DE CONVENIOS DEL SENA, PARA ESTABLECER EL AVANCE EN LOS RECAUDOS DEL CONVENIO.</t>
  </si>
  <si>
    <t>Con radicado 20163710011603 la OCI evidencia cumplimiento de esta accion correctiva Se realizó una reunión con la Oficina Asesora Jurídica y FONADE, EVIDENCIAS EN CARPETA DE LA DIRECCION DE DERECHOS HUMANOS Y APOYO A LA JUSTICIA A CARGO DE ZULLY TOVARLa EVIDENCIAS EN LA CARPETA A CARGO DE LA DIRECCION FINANCIERA A CARGO DE LA DRA. LUISA FERNANDA GONZALEZ</t>
  </si>
  <si>
    <t>2.2.3.1.9</t>
  </si>
  <si>
    <t>HALLAZGO ADMINISTRATIVO: INCERTIDUMBRE EN EL SALDO DE LA CUENTA 2453 RECURSOS RECIBIDOS EN ADMINISTRACIÓN</t>
  </si>
  <si>
    <t>1. CONFORMACIÓN DE UN COMITÉ DE SEGUIMIENTO QUE ELABORE UN INFORME PARA IDENTIFICAR SALDOS PENDIENTES Y RECOPILAR LOS SOPORTES CONTABLES PARA QUE LA DIRECCIÓN FINANCIERA GESTIONE LA AMORTIZACIÓN DE LOS SALDOS FINANCIEROS DEL CONVENIO</t>
  </si>
  <si>
    <t>Con radicado 20163710011603 la OCI evidencia cumplimiento de esta accion correctiva Se realizó reunión el 12/06/2015, para la conformación del Comité de Seguimiento y amortización de recursos, recibidos en administración (Cuenta contable 2453). El Convenio 328 de 2013 con Secretaría General, no ha presentado avances, y se encuentra pendiente del informe financiero.EVIDENCIAS EN CARPETA DE LA DIRECCION DE SEGURIDAD A CARGO DE JESUS CORONA</t>
  </si>
  <si>
    <t>Recursos recibidos en administración</t>
  </si>
  <si>
    <t xml:space="preserve">Sin hallazgo relacionado.  </t>
  </si>
  <si>
    <t>3.2.10</t>
  </si>
  <si>
    <t>REVISADOS LOS SOPORTES DOCUMENTALES DE LOS CONTRATOS DE ARRENDAMIENTO NOS. 680 DE 2009, 859 DE 2011 Y 163 DE 2012, SE EVIDENCIA QUE LOS ESTUDIOS PREVIOS SE ELABORARON A POCOS DÍAS DE LA TERMINACIÓN DE LA EJECUCIÓN DEL CONTRATO VIGENTE</t>
  </si>
  <si>
    <t>SOLICITAR A LA DPSI -SISTEMA INTEGRADO DE GESTIÓN PARA INICIAR UNA MESA DE TRABAJO CON LA DIRECCIÓN DE APOYO A LOCALIDADES- GRUPO SEDES,  PARA ACTUALIZAR EL INSTRUCTIVO PARA LA ADQUISICIÓN, ARRENDAMIENTO O CONVENIO DE INMUEBLES PARA LAS SEDES DE LA SECRETARÍA DISTRITAL DE GOBIERNO</t>
  </si>
  <si>
    <t>Con radicado 20163710011603 la Oficina de Control Interno evidencia cumplimiento de esta accion correctiva la Dirección de Apoyo a Localidades solicitó a la Dirección de Planeación y Sistemas de Información, mesas de trabajo para revisión y actualización del instructivo 1D-GAR-I15. Adquisición, arrendamiento o convenio de inmuebles para la sedes de la SDG. Se realizaron 3 mesas de trabajoEVIDENCIAS EN CARPETA LA DIRECCION DE APOYO A LOCALIDADES A CARGO DE PAOLA BELTRAN y PEDRO GARZON</t>
  </si>
  <si>
    <t>2.1.3.4. Hallazgo Administrativo con Presunta Incidencia Disciplinaria - Debilidades en los estudios previos que no permitieron establecer la real necesidad de la entidad en el Convenio Interadministrativo 1575 de 2015
Acciones cumplidas al 100%. Efectivas.</t>
  </si>
  <si>
    <t>Sin hallazgo relacionado.</t>
  </si>
  <si>
    <t>3.2.2</t>
  </si>
  <si>
    <t>LAS JUSTIFICACIONES PRESENTADAS EN LOS ESTUDIOS DE CONVENIENCIA Y OPORTUNIDAD, NO SON SOPORTE SUFICIENTE PARA LA SUSCRIPCIÓN DE LAS CUATRO (4) ADICIONES AL CONVENIO 1419 DE 2009.</t>
  </si>
  <si>
    <t>REALIZAR MESA DE TRABAJO CON LOS CONTRATISTAS Y SERVIDORES PÚBLICOS DE LA DAL- GRUPO SEDES, PARA FORTALECER LA INTERPRETACIÓN DE LOS CONCEPTOS NO. 1476 DEL 22 DE NOVIEMBRE DE 2002, PRONUNCIAMIENTO DEL CONSEJO DE ESTADO, SALA DE CONSULTA Y SERVICIO CIVIL Y NO. 80112- EE400991 DEL 17 DE JUNIO DE 2009, EMITIDO POR LA CONTRALORÍA GENERAL DE LA REPÚBLICA.</t>
  </si>
  <si>
    <t>2015-10-30</t>
  </si>
  <si>
    <t>Con radicado 20163710011603 la Oficina de Control Interno evidencia cumplimiento de esta accion correctiva Se realizó la mesa de trabajo el día 16 de septiembre a las 2:00 p.m. EVIDENCIAS EN LA CARPETA DE LA DIRECCION DE APOYO A LOCALIDADES A CARGO DE PAOLA BELTRAN</t>
  </si>
  <si>
    <t>3.2.5</t>
  </si>
  <si>
    <t>EN LOS ESTUDIOS PREVIOS, EL CONTRATO DE ARRENDAMIENTO Y LA ADICIÓN Y PRÓRROGA NO. 1, NO SE CONTEMPLÓ CLÁUSULA ESPECÍFICA QUE EXIGIERA LA SUSCRIPCIÓN DE PÓLIZA DE SEGURO DE CUMPLIMIENTO</t>
  </si>
  <si>
    <t>REALIZAR A TRAVÉS DE LA  DPSI Y LA OAJ- GRUPO DE CONTRATACIÓN UNA  SENSIBILICIÓN AL SUPERVISOR (A) DE LA  DIRECCIÓN DE APOYO A LOCALIDADES SOBRE: MANUAL DE SUPERVISIÓN E INTERVENTORÍA; DE CONTRATACIÓN Y LA RESOLUCIÓN 130 DEL 11 DE MARZO DE 2011- CONSTITUCIÓN DE GARANTIAS.</t>
  </si>
  <si>
    <t>2015-10-31</t>
  </si>
  <si>
    <t>Con radicado 20163710011603 la Oficina de Control Interno evidencia cumplimiento de esta accion correctiva la Dirección de Apoyo a Localidades, requirió a la DPSI realizar una sensibilización sobre la Resolución 130 del 11 de marzo de 2011 “Por medio de la cual se conforma el Grupo de trabajo de programas y proyectos de la Secretaría Distrital de Gobierno y se dan lineamientos de operación”. EVIDENCIAS EN LA CARPETA DE LA DIRECCION DE APOYO A LOCALIDADES A CARGO DE PAOLA BELTRAN Y PEDRO GARZON Memorando No. 20154210395103 del 17 de julio de 2015</t>
  </si>
  <si>
    <t>TRD: Avance del 90%
Cuadros de caracterización: 100%</t>
  </si>
  <si>
    <t>Verificación Acciones Inefectivas</t>
  </si>
  <si>
    <t>Acciones vigencia 2014 y 2015</t>
  </si>
  <si>
    <t xml:space="preserve">Estudios previos  </t>
  </si>
  <si>
    <t>3.1.1.5</t>
  </si>
  <si>
    <t>3.1.1.6</t>
  </si>
  <si>
    <t>3.1.1.7</t>
  </si>
  <si>
    <t>En lo relacionado a los documentos publicados de forma extemporánea se presentaba debido a que los procesos contractuales no se realizaban de forma transaccional en la plataforma SECOP, igualmente esta presentaba fallas técnicas que generaban retrasos en la publicación.</t>
  </si>
  <si>
    <t>Realizar de forma transaccional las modificaciones contractuales, en la plataforma del SECOP II, según se requieran durante la vigencia.</t>
  </si>
  <si>
    <t>Número de modificaciones contractuales realizadas de forma transaccional</t>
  </si>
  <si>
    <t>Actualmente el memorando de designación de supervisión es generado una vez se carga la póliza aprobada en el aplicativo SIPSE, hecho que no siempre coincide con la fecha de suscripción del contrato.</t>
  </si>
  <si>
    <t>Modificar el flujo del "Procedimiento para la adquisición y administración de bienes y servicios" en lo relación con la designación de Supervisor; de modo tal que los profesionales a cargo de cada proceso informe sobre la designación mediante correo electrónico una vez el contrato se encuentre firmado en la Plataforma SECOP II, siguiendo las indicaciones de la guía de supervisión e interventoría de los contratos estatales de Colombia Compra Eficiente.</t>
  </si>
  <si>
    <t>Flujo modificado</t>
  </si>
  <si>
    <t>Número de flujos modificados en el procedimiento</t>
  </si>
  <si>
    <t>Error involuntario se incluyó la cláusula de la liquidación en los contratos de prestación de servicios profesionales y de apoyo a la gestión.
El artículo 217 Decreto 019 de 2012 " La liquidación a que se refiere el presente artículo no será obligatoria en los contratos de prestación de servicios profesionales y de apoyo a la gestión"</t>
  </si>
  <si>
    <t>Normalizar el documento de "Condiciones generales" para los contratos, donde se incluya opcionalmente la cláusula de liquidación del contrato de prestación de servicios profesionales y de apoyo a la gestión, cuya redacción esté acorde con lo estipulado en el artículo 60 de ley 80 de 1993 y el artículo 217 Decreto 019 de 2012.</t>
  </si>
  <si>
    <t>Documento Normalizado</t>
  </si>
  <si>
    <t>Número de documentos normalizados</t>
  </si>
  <si>
    <t xml:space="preserve">Fallas en los controles establecidos para la conformación del expediente contractual y, en el seguimiento a la ejecución contractual para que se cumplan las normas archivísticas y el manual de supervisión e interventoría.  Falta de un documento que a diferencia de los informes mensuales de actividades presentados por el contratista, concluyera sobre la ejecución del contrato y su alcance respecto de las metas del Proyecto de Inversión 1131. </t>
  </si>
  <si>
    <t>Elaborar un documento con lineamientos dirigidos a las áreas de la Subsecretaría para la Gobernabilidad y la Garantía de Derechos, para fortalecer las buenas prácticas en la conservación de evidencias de la ejecución contractual y la identificación concreta de los resultados y beneficios del procesos de contratación de prestación de servicios profesionales en el marco del proyecto de inversión que lo financió.</t>
  </si>
  <si>
    <t>Documento de lineamientos elaborado y comunicado a las áreas técnicas de la Subsecretaría</t>
  </si>
  <si>
    <t>Documento elaborado y comunicado a las áreas técnicas de la Subsecretaría</t>
  </si>
  <si>
    <t>Subsecretaría para la Gobernabilidad y la Garantía de Derechos</t>
  </si>
  <si>
    <t>En el aplicativo SIPSE se registró un plazo de ejecución que no coincidía con lo estipulado en la minuta y por error involuntario se registró mencionada información en el informe final de supervisión y acta de liquidación.</t>
  </si>
  <si>
    <t>Realizar una capacitación a los supervisores y apoyos a la supervisión en la temática de "liquidación de contratos".</t>
  </si>
  <si>
    <t>Número de Capacitaciones</t>
  </si>
  <si>
    <t>Cajas contentivas de información de tema de Derechos Humanos Contrato 502/2017 de la SDG, algunas de las carpetas no se encuentran rotuladas, ni los documentos foliados consecutivamente, no tienen lista de chequeo, o tabla de contenido de la carpeta, documentos sueltos sin legajar, CDs sin el testigo correspondiente, entre otros.</t>
  </si>
  <si>
    <t>Realizar e implementar un plan de trabajo; previa solicitud de acompañamiento de la Dirección Administrativa - Grupo de Gestión Documental; para normalizar el archivo de gestión  de la Dirección de Derechos Humanos en correspondencia al Sistema Integrado de Gestión de la Entidad y la normatividad de archivo. El plan debe contener: actividad, responsable, fecha de entrega actividad e identificación del resultado o evidencia de ejecución de la actividad.</t>
  </si>
  <si>
    <t>Nivel de implementación del plan de trabajo para normalización de archivo</t>
  </si>
  <si>
    <t>Actividades ejecutadas del plan de trabajo / Actividades previstas en el plan de trabajo</t>
  </si>
  <si>
    <t>Hallazgo Administrativo con presunta incidencia disciplinaria, por no publicar documentos del proceso y/o actos administrativos en el SECOP de los siguientes contratos: Contrato Interadministrativo 593/2017 suscrito el 6 de septiembre de 2017 y Convenio de Asociación No. 961/2016 suscrito el 22 de diciembre de 2016.</t>
  </si>
  <si>
    <t>Hallazgo Administrativo por suscribir acta de inicio sin haber sido notificado de la designación de supervisor en los Contratos Nos. 0049/2017, 102/2017. 191/2016 y 015/2016.</t>
  </si>
  <si>
    <t>Hallazgo administrativo por no aclarar que la cláusula de liquidación acordada en el Contrato No. 102/2017, no aplicaba.</t>
  </si>
  <si>
    <t>Hallazgo administrativo por no archivar de manera adecuada la información y documentación que soportan la ejecución del Contrato No. 102/2017, 191/2016 y 015/2016 y por no elaborarse un informe en el que se determine el aporte de las obligaciones ejecutadas respecto de las metas del Proyecto de Inversión 1131, asociadas a dicho contrato</t>
  </si>
  <si>
    <t>Hallazgo administrativo por incluir en el informe final y en el acta de liquidación, un plazo de ejecución y una fecha de terminación diferentes a las acordadas en el Contrato No. 602/2017 suscrito el 29 de septiembre de 2017.</t>
  </si>
  <si>
    <t>Hallazgo administrativo por publicar de manera extemporánea en el SECOP, información correspondiente a los Contratos Nos. 191/2016 y 015/2016</t>
  </si>
  <si>
    <t>Hallazgo Administrativo por desorden en información presentada al ente de control del Contrato No. 502/2017</t>
  </si>
  <si>
    <t>La acción fue cumplida en su totalidad, y evaluada por la Contraloría de Bogotá, D.C., durante el desarrollo de la Auditoría de Regularidad Código 12, PAD 2019. La acción fue cerrada según lo indica el Informe Preliminar recibido el 04 de junio de 2019, mediante radicado N° 20194210608092</t>
  </si>
  <si>
    <t>3.1.1.2. Hallazgo administrativo con presunta incidencia disciplinaria por irregularidades presentadas en las diferentes etapas del proceso contractual que dio lugar a la suscripción del contrato No. 598 de 2017.</t>
  </si>
  <si>
    <t>3.1.1.3 Hallazgo administrativo por deficiencias en la integridad de las carpetas de los contratos Nos. 725, 665 y 839 de 2018.</t>
  </si>
  <si>
    <t>3.1.1.4 Hallazgo administrativo por deficiencias de control en el diligenciamiento de los documentos soporte del contrato No. 665 de 2018 (orden de compra 25566).</t>
  </si>
  <si>
    <t>Hallazgo administrativo con incidencia fiscal y presunta incidencia disciplinaria en cuantía de $502.467.945, por incumplimiento del objeto del contrato No. 598 de 2017.</t>
  </si>
  <si>
    <t xml:space="preserve">3.1.1.1 </t>
  </si>
  <si>
    <t>Hallazgo administrativo con presunta incidencia disciplinaria por irregularidades presentadas en las diferentes etapas del proceso contractual que dio lugar a la suscripción del contrato No. 598 de 2017.</t>
  </si>
  <si>
    <t>La administración adelantó las acciones tendientes a la recuperación de los recursos girados en el marco del Contrato 598 de 2017, sin que el contratista haya atendido a su responsabilidad con la devolución de los recursos que le corresponde a raíz del incumplimiento total del contrato.</t>
  </si>
  <si>
    <t>No se consideró lo contemplado en el "Procedimiento de ingresos y egresos de bienes muebles", frente a la verificación de los requisitos de compra para el ingreso de las licencias al Almacén (caso 1 y 2).</t>
  </si>
  <si>
    <t>Se hace necesario fortalecer la aplicación de los controles ya existentes, para la supervisión contractual (caso 3).</t>
  </si>
  <si>
    <t>Por parte de Colombia Compra Eficiencia no existe un lineamiento que indique que la documentación por ellos administrada para adelantar un proceso de Selección Abreviada - Acuerdo Marco de Precios, deba ser archiva en el expediente contractual que adelanta la Entidad.</t>
  </si>
  <si>
    <t>Por que no se verificaron los detalles pormenorizados de los documentos, revisando solo los totales generales.</t>
  </si>
  <si>
    <t>Realizar seguimientos mensuales al proceso ejecutivo instaurado por la Dirección Jurídica, tendiente a la recuperación de los recursos del Contrato 598 de 2017.</t>
  </si>
  <si>
    <t>Número de seguimientos realizados</t>
  </si>
  <si>
    <t>Número de seguimientos mensuales realizados</t>
  </si>
  <si>
    <t>Dirección Jurídica</t>
  </si>
  <si>
    <t>Incluir como política de operación en las instrucciones para las diferentes modalidades de contratación, la verificación del  "Procedimiento de ingresos y egresos de bienes muebles" cuando los procesos contractuales incluyan el suministro de bienes que requieren ingreso a Almacén.</t>
  </si>
  <si>
    <t>Instrucciones de modalidades de contratación actualizadas</t>
  </si>
  <si>
    <t>Número de documentos (instrucciones) de las modalidades de contratación actualizadas / Número de documentos (instrucciones) de las modalidades de contratación</t>
  </si>
  <si>
    <t>Realizar jornadas de entrenamiento a los Supervisores de Contratos de la Entidad, con el propósito de fortalecer el ejercicio de supervisión en la Entidad.</t>
  </si>
  <si>
    <t>Jornadas de entrenamiento realizas</t>
  </si>
  <si>
    <t>Número de jornadas de entrenamiento realizadas / Número de jornadas de entrenamiento citadas</t>
  </si>
  <si>
    <t>Solicitar un concepto a Colombia Compra Eficiente sobre la procedencia de archivar documentación administrada por esa Entidad, en el expediente contractual interno de la SDG.</t>
  </si>
  <si>
    <t>Código Auditorías 33, 516 y 523 Vigencia 2017; 40, 47 Vigencia 2018 y 510 Vigencia 2019</t>
  </si>
  <si>
    <t>Seguimiento cinco (Corte 31 de Marzo de 2019)</t>
  </si>
  <si>
    <t>Seguimiento cinco (Corte 30 de Abril de 2019)</t>
  </si>
  <si>
    <t>Seguimiento cinco (Corte 31 de Mayo de 2019)</t>
  </si>
  <si>
    <t>Seguimiento cinco (Corte 30 de Junio de 2019)</t>
  </si>
  <si>
    <t>Seguimiento cinco (Corte 31 de Julio de 2019)</t>
  </si>
  <si>
    <t>Seguimiento cinco (Corte 31 de Agosto de 2019)</t>
  </si>
  <si>
    <t>Seguimiento (Corte 30 de Septiembre de 2019)</t>
  </si>
  <si>
    <t>Seguimiento (Corte 31 de Octubre de 2019)</t>
  </si>
  <si>
    <t>Seguimiento  (Corte 30 de Noviembre de 2019)</t>
  </si>
  <si>
    <t>Seguimiento  (Corte 31 de Diciembre de 2019)</t>
  </si>
  <si>
    <t>Con la expedición de la actualización normativa, se procede con la actualización de los documentos que estaban pendientes de este proceso, tres en total.</t>
  </si>
  <si>
    <t>Documentos actualizados</t>
  </si>
  <si>
    <t>No ha iniciado</t>
  </si>
  <si>
    <t>Notas a los Estados Financieros</t>
  </si>
  <si>
    <t>La Dirección Financiera procedió con la elaboración de las notas a los estados financieros sobre la información de la vigencia 2018, en las cuales incluyó la funcionalidad de "Referencias Cruzadas".</t>
  </si>
  <si>
    <t>El 29 de marzo de 2019, la Subsecretaría para la Gobernabilidad y la Garantía de Derechos emitió el radicado N° 20193000175473 con lineamientos para fortalecer buenas prácticas en la ejecución y seguimiento de procesos de contratación de prestación de servicios profesionales.</t>
  </si>
  <si>
    <t>Memorando N° 20193000175473</t>
  </si>
  <si>
    <t>La Dirección de Contratación ha implementado la utilización de correos electrónicos informando la designación de los supervisores.</t>
  </si>
  <si>
    <t>Modelo de correo</t>
  </si>
  <si>
    <t>PINAR</t>
  </si>
  <si>
    <t>Se concluye la elaboración del instrumento PINAR</t>
  </si>
  <si>
    <t>TRD</t>
  </si>
  <si>
    <t>Con el trabajo adelantado por la Dirección Administrativa se concluye la actualización de las TRD a la nueva estructura organizacional. Son aprobadas en el Comité de Desarrollo Institucional</t>
  </si>
  <si>
    <t>Plataforma SecopII
Relación de modificaciones contractuales</t>
  </si>
  <si>
    <t>Para los contratos registrados en la plataforma Secop II, y según ha llegado la solicitud a la Dirección de Contratación, se han efectuado las modificaciones contractuales de forma transaccional. La realización de esta actividad es por demanda.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</si>
</sst>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
  </numFmts>
  <fonts count="20" x14ac:knownFonts="1">
    <font>
      <sz val="11"/>
      <color theme="1"/>
      <name val="Calibri"/>
      <family val="2"/>
      <scheme val="minor"/>
    </font>
    <font>
      <sz val="11"/>
      <color theme="1"/>
      <name val="Calibri"/>
      <family val="2"/>
      <scheme val="minor"/>
    </font>
    <font>
      <sz val="11"/>
      <color rgb="FF9C6500"/>
      <name val="Calibri"/>
      <family val="2"/>
      <scheme val="minor"/>
    </font>
    <font>
      <b/>
      <sz val="11"/>
      <color indexed="9"/>
      <name val="Calibri"/>
      <family val="2"/>
    </font>
    <font>
      <b/>
      <sz val="11"/>
      <color theme="1"/>
      <name val="Calibri"/>
      <family val="2"/>
      <scheme val="minor"/>
    </font>
    <font>
      <sz val="14"/>
      <color theme="8" tint="-0.499984740745262"/>
      <name val="Arial Rounded MT Bold"/>
      <family val="2"/>
    </font>
    <font>
      <sz val="11"/>
      <color theme="0"/>
      <name val="Calibri"/>
      <family val="2"/>
      <scheme val="minor"/>
    </font>
    <font>
      <sz val="16"/>
      <color theme="3"/>
      <name val="Arial Rounded MT Bold"/>
      <family val="2"/>
    </font>
    <font>
      <b/>
      <sz val="11"/>
      <color rgb="FFFA7D00"/>
      <name val="Calibri"/>
      <family val="2"/>
      <scheme val="minor"/>
    </font>
    <font>
      <b/>
      <sz val="14"/>
      <color rgb="FF9C6500"/>
      <name val="Calibri"/>
      <family val="2"/>
      <scheme val="minor"/>
    </font>
    <font>
      <sz val="18"/>
      <color theme="3"/>
      <name val="Arial Rounded MT Bold"/>
      <family val="2"/>
    </font>
    <font>
      <b/>
      <sz val="11"/>
      <color rgb="FF000000"/>
      <name val="Times New Roman"/>
      <family val="1"/>
    </font>
    <font>
      <sz val="11"/>
      <color rgb="FF000000"/>
      <name val="Times New Roman"/>
      <family val="1"/>
    </font>
    <font>
      <sz val="11"/>
      <color rgb="FF006100"/>
      <name val="Calibri"/>
      <family val="2"/>
      <scheme val="minor"/>
    </font>
    <font>
      <b/>
      <sz val="8"/>
      <color indexed="8"/>
      <name val="Arial"/>
      <family val="2"/>
    </font>
    <font>
      <sz val="8"/>
      <color theme="1"/>
      <name val="Arial"/>
      <family val="2"/>
    </font>
    <font>
      <sz val="8"/>
      <color indexed="8"/>
      <name val="Arial"/>
      <family val="2"/>
    </font>
    <font>
      <sz val="8"/>
      <color rgb="FF000000"/>
      <name val="Arial"/>
      <family val="2"/>
    </font>
    <font>
      <b/>
      <sz val="8"/>
      <color rgb="FF000000"/>
      <name val="Arial"/>
      <family val="2"/>
    </font>
    <font>
      <sz val="11"/>
      <color theme="1"/>
      <name val="Calibri"/>
      <scheme val="minor"/>
    </font>
  </fonts>
  <fills count="24">
    <fill>
      <patternFill patternType="none"/>
    </fill>
    <fill>
      <patternFill patternType="gray125"/>
    </fill>
    <fill>
      <patternFill patternType="solid">
        <fgColor rgb="FFFFEB9C"/>
      </patternFill>
    </fill>
    <fill>
      <patternFill patternType="solid">
        <fgColor indexed="54"/>
      </patternFill>
    </fill>
    <fill>
      <patternFill patternType="solid">
        <fgColor indexed="9"/>
      </patternFill>
    </fill>
    <fill>
      <patternFill patternType="solid">
        <fgColor theme="5" tint="-0.249977111117893"/>
        <bgColor indexed="64"/>
      </patternFill>
    </fill>
    <fill>
      <patternFill patternType="solid">
        <fgColor rgb="FF00B050"/>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2F2F2"/>
      </patternFill>
    </fill>
    <fill>
      <patternFill patternType="solid">
        <fgColor theme="9" tint="-0.249977111117893"/>
        <bgColor indexed="64"/>
      </patternFill>
    </fill>
    <fill>
      <patternFill patternType="solid">
        <fgColor rgb="FF00B0F0"/>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rgb="FFC6EFCE"/>
      </patternFill>
    </fill>
    <fill>
      <patternFill patternType="solid">
        <fgColor theme="8" tint="0.39997558519241921"/>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rgb="FF7030A0"/>
        <bgColor indexed="64"/>
      </patternFill>
    </fill>
  </fills>
  <borders count="17">
    <border>
      <left/>
      <right/>
      <top/>
      <bottom/>
      <diagonal/>
    </border>
    <border>
      <left style="thin">
        <color theme="0"/>
      </left>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dashed">
        <color theme="3"/>
      </left>
      <right style="dashed">
        <color theme="3"/>
      </right>
      <top style="dashed">
        <color theme="3"/>
      </top>
      <bottom style="dashed">
        <color theme="3"/>
      </bottom>
      <diagonal/>
    </border>
    <border>
      <left style="hair">
        <color indexed="8"/>
      </left>
      <right style="hair">
        <color indexed="8"/>
      </right>
      <top style="hair">
        <color indexed="8"/>
      </top>
      <bottom style="dashed">
        <color theme="3"/>
      </bottom>
      <diagonal/>
    </border>
    <border>
      <left style="hair">
        <color indexed="8"/>
      </left>
      <right/>
      <top style="hair">
        <color indexed="8"/>
      </top>
      <bottom style="dashed">
        <color theme="3"/>
      </bottom>
      <diagonal/>
    </border>
    <border>
      <left style="dashed">
        <color theme="3"/>
      </left>
      <right/>
      <top style="dashed">
        <color theme="3"/>
      </top>
      <bottom style="dashed">
        <color theme="3"/>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medium">
        <color rgb="FFB8CCE4"/>
      </left>
      <right style="medium">
        <color rgb="FFB8CCE4"/>
      </right>
      <top style="medium">
        <color rgb="FFB8CCE4"/>
      </top>
      <bottom/>
      <diagonal/>
    </border>
    <border>
      <left style="medium">
        <color rgb="FFB8CCE4"/>
      </left>
      <right style="medium">
        <color rgb="FFB8CCE4"/>
      </right>
      <top/>
      <bottom style="medium">
        <color rgb="FFB8CCE4"/>
      </bottom>
      <diagonal/>
    </border>
    <border>
      <left/>
      <right style="medium">
        <color rgb="FFB8CCE4"/>
      </right>
      <top style="medium">
        <color rgb="FFB8CCE4"/>
      </top>
      <bottom style="thick">
        <color rgb="FF95B3D7"/>
      </bottom>
      <diagonal/>
    </border>
    <border>
      <left/>
      <right style="medium">
        <color rgb="FFB8CCE4"/>
      </right>
      <top style="medium">
        <color rgb="FFB8CCE4"/>
      </top>
      <bottom style="medium">
        <color rgb="FFB8CCE4"/>
      </bottom>
      <diagonal/>
    </border>
    <border>
      <left/>
      <right style="medium">
        <color rgb="FFB8CCE4"/>
      </right>
      <top/>
      <bottom style="medium">
        <color rgb="FFB8CCE4"/>
      </bottom>
      <diagonal/>
    </border>
    <border>
      <left style="medium">
        <color rgb="FFB8CCE4"/>
      </left>
      <right/>
      <top style="medium">
        <color rgb="FFB8CCE4"/>
      </top>
      <bottom style="thick">
        <color rgb="FF95B3D7"/>
      </bottom>
      <diagonal/>
    </border>
    <border>
      <left style="medium">
        <color rgb="FFB8CCE4"/>
      </left>
      <right/>
      <top style="medium">
        <color rgb="FFB8CCE4"/>
      </top>
      <bottom style="medium">
        <color rgb="FFB8CCE4"/>
      </bottom>
      <diagonal/>
    </border>
    <border>
      <left/>
      <right/>
      <top style="medium">
        <color rgb="FFB8CCE4"/>
      </top>
      <bottom style="medium">
        <color rgb="FFB8CCE4"/>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8" fillId="11" borderId="2" applyNumberFormat="0" applyAlignment="0" applyProtection="0"/>
    <xf numFmtId="0" fontId="13" fillId="19" borderId="0" applyNumberFormat="0" applyBorder="0" applyAlignment="0" applyProtection="0"/>
  </cellStyleXfs>
  <cellXfs count="125">
    <xf numFmtId="0" fontId="0" fillId="0" borderId="0" xfId="0"/>
    <xf numFmtId="0" fontId="0" fillId="0" borderId="0" xfId="0" applyAlignment="1">
      <alignment vertical="center" wrapText="1"/>
    </xf>
    <xf numFmtId="0" fontId="0" fillId="0" borderId="0" xfId="0" applyAlignment="1">
      <alignment horizontal="center" vertical="center" wrapText="1"/>
    </xf>
    <xf numFmtId="9" fontId="0" fillId="0" borderId="0" xfId="1" applyFont="1" applyAlignment="1">
      <alignment horizontal="center" vertical="center" wrapText="1"/>
    </xf>
    <xf numFmtId="165" fontId="0" fillId="0" borderId="0" xfId="1" applyNumberFormat="1" applyFont="1" applyAlignment="1">
      <alignment horizontal="center" vertical="center" wrapText="1"/>
    </xf>
    <xf numFmtId="0" fontId="0" fillId="0" borderId="0" xfId="0" applyFill="1" applyAlignment="1">
      <alignment horizontal="center" vertical="center" wrapText="1"/>
    </xf>
    <xf numFmtId="0" fontId="0" fillId="0" borderId="0" xfId="0" applyFill="1" applyBorder="1" applyAlignment="1" applyProtection="1">
      <alignment vertical="center" wrapText="1"/>
      <protection locked="0"/>
    </xf>
    <xf numFmtId="0" fontId="0" fillId="0" borderId="0" xfId="0" applyFill="1" applyBorder="1" applyAlignment="1">
      <alignment horizontal="center" vertical="center" wrapText="1"/>
    </xf>
    <xf numFmtId="0" fontId="0" fillId="0" borderId="0" xfId="0" applyFill="1" applyAlignment="1" applyProtection="1">
      <alignment vertical="center" wrapText="1"/>
      <protection locked="0"/>
    </xf>
    <xf numFmtId="0" fontId="0" fillId="0" borderId="0" xfId="0" applyBorder="1" applyAlignment="1">
      <alignment horizontal="center" vertical="center" wrapText="1"/>
    </xf>
    <xf numFmtId="0" fontId="4" fillId="0" borderId="0" xfId="0" applyFont="1" applyFill="1" applyBorder="1" applyAlignment="1" applyProtection="1">
      <alignment vertical="center" wrapText="1"/>
      <protection locked="0"/>
    </xf>
    <xf numFmtId="165" fontId="0" fillId="0"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49" fontId="0" fillId="0" borderId="0" xfId="0" applyNumberFormat="1" applyAlignment="1">
      <alignment horizontal="justify" vertical="center" wrapText="1"/>
    </xf>
    <xf numFmtId="0" fontId="0" fillId="10" borderId="0" xfId="0" applyFill="1" applyAlignment="1">
      <alignment vertical="center" wrapText="1"/>
    </xf>
    <xf numFmtId="0" fontId="6" fillId="10" borderId="0" xfId="0" applyFont="1" applyFill="1" applyAlignment="1">
      <alignment vertical="center" wrapText="1"/>
    </xf>
    <xf numFmtId="0" fontId="0" fillId="10" borderId="0" xfId="0" applyFill="1" applyAlignment="1">
      <alignment horizontal="center" vertical="center" wrapText="1"/>
    </xf>
    <xf numFmtId="165" fontId="0"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9" fontId="4" fillId="0" borderId="0" xfId="1" applyFont="1" applyAlignment="1">
      <alignment horizontal="center" vertical="center" wrapText="1"/>
    </xf>
    <xf numFmtId="9" fontId="0" fillId="0" borderId="0" xfId="0" applyNumberFormat="1" applyFont="1" applyAlignment="1">
      <alignment horizontal="center" vertical="center" wrapText="1"/>
    </xf>
    <xf numFmtId="0" fontId="7" fillId="10" borderId="0" xfId="0" applyFont="1" applyFill="1" applyAlignment="1">
      <alignment vertical="center" wrapText="1"/>
    </xf>
    <xf numFmtId="0" fontId="3" fillId="3"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0" fillId="4" borderId="3" xfId="0" applyFill="1" applyBorder="1" applyAlignment="1" applyProtection="1">
      <alignment horizontal="center" vertical="center" wrapText="1"/>
      <protection locked="0"/>
    </xf>
    <xf numFmtId="0" fontId="0" fillId="0" borderId="3" xfId="0" applyFill="1" applyBorder="1" applyAlignment="1" applyProtection="1">
      <alignment vertical="center" wrapText="1"/>
      <protection locked="0"/>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0" fontId="0" fillId="9" borderId="3" xfId="0" applyFill="1" applyBorder="1" applyAlignment="1" applyProtection="1">
      <alignment vertical="center" wrapText="1"/>
      <protection locked="0"/>
    </xf>
    <xf numFmtId="0" fontId="0" fillId="9" borderId="3" xfId="0" applyFill="1" applyBorder="1" applyAlignment="1" applyProtection="1">
      <alignment horizontal="center" vertical="center" wrapText="1"/>
      <protection locked="0"/>
    </xf>
    <xf numFmtId="0" fontId="0" fillId="4" borderId="3" xfId="0" applyNumberFormat="1" applyFill="1" applyBorder="1" applyAlignment="1" applyProtection="1">
      <alignment horizontal="center" vertical="center" wrapText="1"/>
      <protection locked="0"/>
    </xf>
    <xf numFmtId="9" fontId="0" fillId="4" borderId="3" xfId="1" applyFont="1"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protection locked="0"/>
    </xf>
    <xf numFmtId="0" fontId="3" fillId="3" borderId="6" xfId="0" applyFont="1" applyFill="1" applyBorder="1" applyAlignment="1">
      <alignment horizontal="center" vertical="center" wrapText="1"/>
    </xf>
    <xf numFmtId="0" fontId="8" fillId="11" borderId="3" xfId="3" applyBorder="1" applyAlignment="1" applyProtection="1">
      <alignment horizontal="center" vertical="center" wrapText="1"/>
      <protection locked="0"/>
    </xf>
    <xf numFmtId="0" fontId="0" fillId="4" borderId="3" xfId="0" applyFill="1" applyBorder="1" applyAlignment="1" applyProtection="1">
      <alignment horizontal="left" vertical="center" wrapText="1"/>
      <protection locked="0"/>
    </xf>
    <xf numFmtId="0" fontId="0" fillId="0" borderId="6" xfId="0" applyFill="1" applyBorder="1" applyAlignment="1" applyProtection="1">
      <alignment horizontal="center" vertical="center" wrapText="1"/>
      <protection locked="0"/>
    </xf>
    <xf numFmtId="0" fontId="0" fillId="4" borderId="7" xfId="0" applyFill="1" applyBorder="1" applyAlignment="1" applyProtection="1">
      <alignment vertical="center" wrapText="1"/>
      <protection locked="0"/>
    </xf>
    <xf numFmtId="164" fontId="0" fillId="0" borderId="3" xfId="0" applyNumberFormat="1" applyFill="1" applyBorder="1" applyAlignment="1" applyProtection="1">
      <alignment vertical="center" wrapText="1"/>
      <protection locked="0"/>
    </xf>
    <xf numFmtId="0" fontId="0" fillId="0" borderId="3" xfId="0" applyFill="1" applyBorder="1" applyAlignment="1" applyProtection="1">
      <alignment horizontal="left" vertical="center" wrapText="1"/>
      <protection locked="0"/>
    </xf>
    <xf numFmtId="0" fontId="0" fillId="0" borderId="3" xfId="0" applyNumberFormat="1" applyFill="1" applyBorder="1" applyAlignment="1" applyProtection="1">
      <alignment horizontal="center" vertical="center" wrapText="1"/>
      <protection locked="0"/>
    </xf>
    <xf numFmtId="9" fontId="0" fillId="0" borderId="3" xfId="1" applyFont="1" applyFill="1" applyBorder="1" applyAlignment="1" applyProtection="1">
      <alignment horizontal="center" vertical="center" wrapText="1"/>
      <protection locked="0"/>
    </xf>
    <xf numFmtId="0" fontId="0" fillId="0" borderId="7" xfId="0" applyFill="1" applyBorder="1" applyAlignment="1" applyProtection="1">
      <alignment vertical="center" wrapText="1"/>
      <protection locked="0"/>
    </xf>
    <xf numFmtId="0" fontId="3" fillId="15" borderId="3"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0" fillId="17" borderId="3" xfId="0" applyFill="1" applyBorder="1" applyAlignment="1" applyProtection="1">
      <alignment vertical="center" wrapText="1"/>
      <protection locked="0"/>
    </xf>
    <xf numFmtId="0" fontId="0" fillId="17" borderId="3" xfId="0" applyFill="1" applyBorder="1" applyAlignment="1" applyProtection="1">
      <alignment horizontal="center" vertical="center" wrapText="1"/>
      <protection locked="0"/>
    </xf>
    <xf numFmtId="0" fontId="0" fillId="17" borderId="3" xfId="0" applyFill="1" applyBorder="1" applyAlignment="1" applyProtection="1">
      <alignment horizontal="left" vertical="center" wrapText="1"/>
      <protection locked="0"/>
    </xf>
    <xf numFmtId="0" fontId="3" fillId="18" borderId="3" xfId="0" applyFont="1" applyFill="1" applyBorder="1" applyAlignment="1">
      <alignment horizontal="center" vertical="center" wrapText="1"/>
    </xf>
    <xf numFmtId="165" fontId="0" fillId="0" borderId="3" xfId="1" applyNumberFormat="1" applyFont="1" applyFill="1" applyBorder="1" applyAlignment="1" applyProtection="1">
      <alignment horizontal="center" vertical="center" wrapText="1"/>
      <protection locked="0"/>
    </xf>
    <xf numFmtId="0" fontId="0" fillId="0" borderId="3" xfId="0" applyFill="1" applyBorder="1" applyAlignment="1" applyProtection="1">
      <alignment horizontal="justify" vertical="center" wrapText="1"/>
      <protection locked="0"/>
    </xf>
    <xf numFmtId="164" fontId="0" fillId="0" borderId="8" xfId="0" applyNumberFormat="1" applyFill="1" applyBorder="1" applyAlignment="1" applyProtection="1">
      <alignment horizontal="justify" vertical="top" wrapText="1"/>
      <protection locked="0"/>
    </xf>
    <xf numFmtId="0" fontId="0" fillId="0" borderId="8" xfId="0" applyFill="1" applyBorder="1" applyAlignment="1">
      <alignment horizontal="justify" vertical="center" wrapText="1"/>
    </xf>
    <xf numFmtId="164" fontId="0" fillId="4" borderId="8" xfId="0" applyNumberFormat="1" applyFill="1" applyBorder="1" applyAlignment="1" applyProtection="1">
      <alignment horizontal="justify" vertical="center" wrapText="1"/>
      <protection locked="0"/>
    </xf>
    <xf numFmtId="0" fontId="0" fillId="0" borderId="3" xfId="0" applyFill="1" applyBorder="1" applyAlignment="1" applyProtection="1">
      <alignment horizontal="center" vertical="center"/>
      <protection locked="0"/>
    </xf>
    <xf numFmtId="165" fontId="0" fillId="0" borderId="0" xfId="0" applyNumberFormat="1" applyAlignment="1">
      <alignment horizontal="center" vertical="center" wrapText="1"/>
    </xf>
    <xf numFmtId="0" fontId="0" fillId="0" borderId="0" xfId="1" applyNumberFormat="1" applyFont="1" applyAlignment="1">
      <alignment horizontal="center" vertical="center" wrapText="1"/>
    </xf>
    <xf numFmtId="9" fontId="6" fillId="10" borderId="0" xfId="0" applyNumberFormat="1" applyFont="1" applyFill="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11" fillId="0" borderId="13" xfId="0" applyFont="1" applyBorder="1" applyAlignment="1">
      <alignment horizontal="center" vertical="center"/>
    </xf>
    <xf numFmtId="0" fontId="12" fillId="0" borderId="10" xfId="0" applyFont="1" applyBorder="1" applyAlignment="1">
      <alignment vertical="center"/>
    </xf>
    <xf numFmtId="0" fontId="12" fillId="0" borderId="13" xfId="0" applyFont="1" applyBorder="1" applyAlignment="1">
      <alignment horizontal="center" vertical="center"/>
    </xf>
    <xf numFmtId="0" fontId="11" fillId="0" borderId="10" xfId="0" applyFont="1" applyBorder="1" applyAlignment="1">
      <alignment vertical="center"/>
    </xf>
    <xf numFmtId="164" fontId="2" fillId="2" borderId="3" xfId="2" applyNumberFormat="1" applyBorder="1" applyAlignment="1" applyProtection="1">
      <alignment vertical="center" wrapText="1"/>
      <protection locked="0"/>
    </xf>
    <xf numFmtId="0" fontId="14" fillId="0" borderId="0" xfId="0" applyNumberFormat="1" applyFont="1" applyFill="1" applyBorder="1" applyAlignment="1" applyProtection="1">
      <alignment horizontal="center" vertical="center" wrapText="1"/>
    </xf>
    <xf numFmtId="0" fontId="13" fillId="19" borderId="0" xfId="4" applyNumberFormat="1" applyBorder="1" applyAlignment="1" applyProtection="1">
      <alignment horizontal="center" vertical="center" wrapText="1"/>
    </xf>
    <xf numFmtId="0" fontId="15" fillId="0" borderId="0" xfId="0" applyFont="1"/>
    <xf numFmtId="0" fontId="16"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left" vertical="center" wrapText="1"/>
    </xf>
    <xf numFmtId="0" fontId="17" fillId="0" borderId="0" xfId="0" applyFont="1" applyFill="1" applyBorder="1" applyAlignment="1">
      <alignment horizontal="left" vertical="center" wrapText="1"/>
    </xf>
    <xf numFmtId="0" fontId="16" fillId="0" borderId="0" xfId="0" applyNumberFormat="1" applyFont="1" applyFill="1" applyAlignment="1" applyProtection="1">
      <alignment horizontal="left" vertical="center" wrapText="1"/>
    </xf>
    <xf numFmtId="0" fontId="14" fillId="0" borderId="0" xfId="0" applyNumberFormat="1" applyFont="1" applyFill="1" applyAlignment="1" applyProtection="1">
      <alignment horizontal="left" vertical="center" wrapText="1"/>
    </xf>
    <xf numFmtId="0" fontId="15" fillId="0" borderId="0" xfId="0" applyFont="1" applyAlignment="1">
      <alignment horizontal="center"/>
    </xf>
    <xf numFmtId="0" fontId="15" fillId="0" borderId="0" xfId="0" applyFont="1" applyAlignment="1">
      <alignment vertical="center"/>
    </xf>
    <xf numFmtId="0" fontId="15" fillId="10" borderId="0" xfId="0" applyFont="1" applyFill="1" applyAlignment="1">
      <alignment horizontal="center"/>
    </xf>
    <xf numFmtId="0" fontId="15" fillId="10" borderId="0" xfId="0" applyFont="1" applyFill="1"/>
    <xf numFmtId="0" fontId="15" fillId="10" borderId="0" xfId="0" applyFont="1" applyFill="1" applyAlignment="1">
      <alignment vertical="center"/>
    </xf>
    <xf numFmtId="0" fontId="0" fillId="0" borderId="3" xfId="0" applyFill="1" applyBorder="1" applyAlignment="1" applyProtection="1">
      <alignment vertical="center"/>
      <protection locked="0"/>
    </xf>
    <xf numFmtId="0" fontId="3" fillId="20" borderId="3" xfId="0" applyFont="1" applyFill="1" applyBorder="1" applyAlignment="1">
      <alignment horizontal="center" vertical="center" wrapText="1"/>
    </xf>
    <xf numFmtId="0" fontId="3" fillId="21" borderId="3" xfId="0" applyFont="1" applyFill="1" applyBorder="1" applyAlignment="1">
      <alignment horizontal="center" vertical="center" wrapText="1"/>
    </xf>
    <xf numFmtId="0" fontId="3" fillId="22" borderId="3" xfId="0" applyFont="1" applyFill="1" applyBorder="1" applyAlignment="1">
      <alignment horizontal="center" vertical="center" wrapText="1"/>
    </xf>
    <xf numFmtId="0" fontId="3" fillId="23" borderId="3" xfId="0" applyFont="1" applyFill="1" applyBorder="1" applyAlignment="1">
      <alignment horizontal="center" vertical="center" wrapText="1"/>
    </xf>
    <xf numFmtId="0" fontId="0" fillId="0" borderId="0" xfId="0" applyFill="1" applyAlignment="1">
      <alignment vertical="center" wrapText="1"/>
    </xf>
    <xf numFmtId="0" fontId="0" fillId="9" borderId="3" xfId="0" applyFill="1" applyBorder="1" applyAlignment="1" applyProtection="1">
      <alignment horizontal="left" vertical="center" wrapText="1"/>
      <protection locked="0"/>
    </xf>
    <xf numFmtId="9" fontId="0" fillId="17" borderId="3" xfId="0" applyNumberFormat="1" applyFill="1" applyBorder="1" applyAlignment="1" applyProtection="1">
      <alignment horizontal="center" vertical="center" wrapText="1"/>
      <protection locked="0"/>
    </xf>
    <xf numFmtId="0" fontId="0" fillId="0" borderId="0" xfId="0" applyNumberFormat="1" applyFill="1" applyBorder="1" applyAlignment="1">
      <alignment horizontal="center" vertical="center" wrapText="1"/>
    </xf>
    <xf numFmtId="9" fontId="0" fillId="0" borderId="0" xfId="1" applyNumberFormat="1" applyFont="1" applyAlignment="1">
      <alignment horizontal="center" vertical="center" wrapText="1"/>
    </xf>
    <xf numFmtId="165" fontId="19" fillId="0" borderId="0" xfId="1" applyNumberFormat="1" applyFont="1" applyAlignment="1">
      <alignment horizontal="center" vertical="center" wrapText="1"/>
    </xf>
    <xf numFmtId="9" fontId="0" fillId="0" borderId="3" xfId="0" applyNumberFormat="1" applyFill="1" applyBorder="1" applyAlignment="1" applyProtection="1">
      <alignment horizontal="center" vertical="center" wrapText="1"/>
      <protection locked="0"/>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3" fillId="18" borderId="4"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23"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21"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22"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10" fillId="10" borderId="0" xfId="0" applyFont="1" applyFill="1" applyAlignment="1">
      <alignment horizontal="center" vertical="center" wrapText="1"/>
    </xf>
    <xf numFmtId="0" fontId="3" fillId="13" borderId="4"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9" fillId="2" borderId="7" xfId="2"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7" fillId="10" borderId="0" xfId="0" applyFont="1" applyFill="1" applyAlignment="1">
      <alignment horizontal="center" vertical="center" wrapText="1"/>
    </xf>
    <xf numFmtId="0" fontId="5" fillId="10" borderId="0" xfId="0" applyFont="1" applyFill="1" applyAlignment="1">
      <alignment horizontal="center" vertical="center" wrapText="1"/>
    </xf>
  </cellXfs>
  <cellStyles count="5">
    <cellStyle name="Buena" xfId="4" builtinId="26"/>
    <cellStyle name="Cálculo" xfId="3" builtinId="22"/>
    <cellStyle name="Neutral" xfId="2" builtinId="28"/>
    <cellStyle name="Normal" xfId="0" builtinId="0"/>
    <cellStyle name="Porcentaje" xfId="1" builtinId="5"/>
  </cellStyles>
  <dxfs count="171">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numFmt numFmtId="0" formatCode="General"/>
      <alignment horizontal="center" vertical="center" textRotation="0" wrapText="1" indent="0" justifyLastLine="0" shrinkToFit="0" readingOrder="0"/>
      <border>
        <left style="medium">
          <color auto="1"/>
        </left>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numFmt numFmtId="0" formatCode="General"/>
      <alignment horizontal="center" vertical="center" textRotation="0" wrapText="1" indent="0" justifyLastLine="0" shrinkToFit="0" readingOrder="0"/>
      <border>
        <left style="medium">
          <color auto="1"/>
        </left>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rgb="FF000000"/>
        <name val="Arial"/>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izeth Jahira Gonzalez Vargas" refreshedDate="43384.615121064817" createdVersion="6" refreshedVersion="6" minRefreshableVersion="3" recordCount="50">
  <cacheSource type="worksheet">
    <worksheetSource ref="A6:CS56" sheet="Completo"/>
  </cacheSource>
  <cacheFields count="67">
    <cacheField name="Vigencia" numFmtId="0">
      <sharedItems containsSemiMixedTypes="0" containsString="0" containsNumber="1" containsInteger="1" minValue="2017" maxValue="2018" count="2">
        <n v="2017"/>
        <n v="2018"/>
      </sharedItems>
    </cacheField>
    <cacheField name="CÓD. AUDITORÍA" numFmtId="0">
      <sharedItems containsSemiMixedTypes="0" containsString="0" containsNumber="1" containsInteger="1" minValue="33" maxValue="523"/>
    </cacheField>
    <cacheField name="No. HALLAZGO" numFmtId="0">
      <sharedItems count="36">
        <s v="2.1.2.1"/>
        <s v="2.2.1.1"/>
        <s v="2.2.1.2"/>
        <s v="3.3"/>
        <s v="3.4"/>
        <s v="3.5"/>
        <s v="3.6"/>
        <s v="3.7"/>
        <s v="3.8"/>
        <s v="3.9"/>
        <s v="3.10"/>
        <s v="3.1"/>
        <s v="3.2"/>
        <s v="3.1.1.1"/>
        <s v="3.1.1.2"/>
        <s v="3.1.1.3"/>
        <s v="3.1.1.4"/>
        <s v="3.1.3.1"/>
        <s v="3.1.3.2"/>
        <s v="3.1.3.3"/>
        <s v="3.1.3.4"/>
        <s v="3.1.3.5"/>
        <s v="3.1.3.6"/>
        <s v="3.1.3.7"/>
        <s v="3.1.3.8"/>
        <s v="3.1.3.9"/>
        <s v="3.1.3.10"/>
        <s v="3.1.3.11"/>
        <s v="3.1.4.1"/>
        <s v="3.2.1.1"/>
        <s v="3.3.1.1"/>
        <s v="3.3.1.2"/>
        <s v="3.3.1.3"/>
        <s v="3.3.1.4"/>
        <s v="3.3.1.5"/>
        <s v="3.3.1.6"/>
      </sharedItems>
    </cacheField>
    <cacheField name="HALLAZGO" numFmtId="0">
      <sharedItems longText="1"/>
    </cacheField>
    <cacheField name="CAUSA DEL HALLAZGO" numFmtId="0">
      <sharedItems longText="1"/>
    </cacheField>
    <cacheField name="CÓDIGO ACCIÓN" numFmtId="0">
      <sharedItems containsSemiMixedTypes="0" containsString="0" containsNumber="1" containsInteger="1" minValue="1" maxValue="3"/>
    </cacheField>
    <cacheField name="DESCRIPCIÓN ACCION" numFmtId="0">
      <sharedItems longText="1"/>
    </cacheField>
    <cacheField name="NOMBRE DEL INDICADOR" numFmtId="0">
      <sharedItems/>
    </cacheField>
    <cacheField name="FORMULA DEL INDICADOR" numFmtId="0">
      <sharedItems/>
    </cacheField>
    <cacheField name="META" numFmtId="0">
      <sharedItems containsSemiMixedTypes="0" containsString="0" containsNumber="1" containsInteger="1" minValue="1" maxValue="100"/>
    </cacheField>
    <cacheField name="AREA RESPONSABLE" numFmtId="0">
      <sharedItems count="10">
        <s v="Subsecretaría de Gestión Institucional"/>
        <s v="Oficina Asesora de Planeación"/>
        <s v="Oficina Asesora de Planeación y Subsecretaría de Gestión Institucional"/>
        <s v="Dirección de Derechos Humanos"/>
        <s v="Dirección Administrativa"/>
        <s v="Dirección de Contratación"/>
        <s v="Dirección de Contratación y Subsecretaría de Gestión Institucional"/>
        <s v="Dirección de Derechos Humanos y Subsecretaría de Gestión Institucional"/>
        <s v="Oficina de Control Interno"/>
        <s v="Dirección Financiera"/>
      </sharedItems>
    </cacheField>
    <cacheField name="FECHA DE INICIO" numFmtId="164">
      <sharedItems containsSemiMixedTypes="0" containsNonDate="0" containsDate="1" containsString="0" minDate="2017-11-07T00:00:00" maxDate="2018-07-04T00:00:00"/>
    </cacheField>
    <cacheField name="FECHA DE TERMINACIÓN" numFmtId="164">
      <sharedItems containsSemiMixedTypes="0" containsNonDate="0" containsDate="1" containsString="0" minDate="2018-02-28T00:00:00" maxDate="2019-02-16T00:00:00"/>
    </cacheField>
    <cacheField name="Descripción Avance" numFmtId="0">
      <sharedItems containsBlank="1"/>
    </cacheField>
    <cacheField name="Evidencia Aportada" numFmtId="0">
      <sharedItems containsBlank="1"/>
    </cacheField>
    <cacheField name="Avance variable" numFmtId="0">
      <sharedItems containsString="0" containsBlank="1" containsNumber="1" containsInteger="1" minValue="1" maxValue="3"/>
    </cacheField>
    <cacheField name="Descripción Avance2" numFmtId="0">
      <sharedItems containsBlank="1" longText="1"/>
    </cacheField>
    <cacheField name="Evidencia Aportada2" numFmtId="0">
      <sharedItems containsBlank="1" longText="1"/>
    </cacheField>
    <cacheField name="Avance variable2" numFmtId="0">
      <sharedItems containsString="0" containsBlank="1" containsNumber="1" minValue="0.88427299703264095" maxValue="3"/>
    </cacheField>
    <cacheField name="Descripción Avance3" numFmtId="0">
      <sharedItems containsBlank="1" longText="1"/>
    </cacheField>
    <cacheField name="Evidencia Aportada3" numFmtId="0">
      <sharedItems containsBlank="1" longText="1"/>
    </cacheField>
    <cacheField name="Avance variable3" numFmtId="0">
      <sharedItems containsString="0" containsBlank="1" containsNumber="1" containsInteger="1" minValue="1" maxValue="650"/>
    </cacheField>
    <cacheField name="Descripción Avance4" numFmtId="0">
      <sharedItems containsBlank="1"/>
    </cacheField>
    <cacheField name="Evidencia Aportada4" numFmtId="0">
      <sharedItems containsBlank="1" longText="1"/>
    </cacheField>
    <cacheField name="Avance variable4" numFmtId="0">
      <sharedItems containsString="0" containsBlank="1" containsNumber="1" containsInteger="1" minValue="1" maxValue="4"/>
    </cacheField>
    <cacheField name="Descripción Avance5" numFmtId="0">
      <sharedItems containsBlank="1"/>
    </cacheField>
    <cacheField name="Evidencia Aportada5" numFmtId="0">
      <sharedItems containsBlank="1"/>
    </cacheField>
    <cacheField name="Avance variable5" numFmtId="0">
      <sharedItems containsString="0" containsBlank="1" containsNumber="1" containsInteger="1" minValue="1" maxValue="1"/>
    </cacheField>
    <cacheField name="Descripción Avance6" numFmtId="0">
      <sharedItems containsBlank="1"/>
    </cacheField>
    <cacheField name="Evidencia Aportada6" numFmtId="0">
      <sharedItems containsBlank="1"/>
    </cacheField>
    <cacheField name="Avance variable6" numFmtId="0">
      <sharedItems containsString="0" containsBlank="1" containsNumber="1" containsInteger="1" minValue="1" maxValue="1"/>
    </cacheField>
    <cacheField name="Descripción Avance7" numFmtId="0">
      <sharedItems containsBlank="1"/>
    </cacheField>
    <cacheField name="Evidencia Aportada7" numFmtId="0">
      <sharedItems containsBlank="1"/>
    </cacheField>
    <cacheField name="Avance variable7" numFmtId="0">
      <sharedItems containsString="0" containsBlank="1" containsNumber="1" containsInteger="1" minValue="1" maxValue="1"/>
    </cacheField>
    <cacheField name="Descripción Avance8" numFmtId="0">
      <sharedItems containsBlank="1" longText="1"/>
    </cacheField>
    <cacheField name="Evidencia Aportada8" numFmtId="0">
      <sharedItems containsBlank="1"/>
    </cacheField>
    <cacheField name="Avance variable8" numFmtId="0">
      <sharedItems containsString="0" containsBlank="1" containsNumber="1" minValue="0" maxValue="100"/>
    </cacheField>
    <cacheField name="Descripción Avance9" numFmtId="0">
      <sharedItems containsBlank="1" longText="1"/>
    </cacheField>
    <cacheField name="Evidencia Aportada9" numFmtId="0">
      <sharedItems containsBlank="1"/>
    </cacheField>
    <cacheField name="Avance variable9" numFmtId="0">
      <sharedItems containsString="0" containsBlank="1" containsNumber="1" minValue="0" maxValue="1"/>
    </cacheField>
    <cacheField name="Descripción Avance10" numFmtId="0">
      <sharedItems containsBlank="1" longText="1"/>
    </cacheField>
    <cacheField name="Evidencia Aportada10" numFmtId="0">
      <sharedItems containsBlank="1"/>
    </cacheField>
    <cacheField name="Avance variable10" numFmtId="0">
      <sharedItems containsString="0" containsBlank="1" containsNumber="1" containsInteger="1" minValue="0" maxValue="1"/>
    </cacheField>
    <cacheField name="Descripción Avance11" numFmtId="0">
      <sharedItems containsBlank="1"/>
    </cacheField>
    <cacheField name="Evidencia Aportada11" numFmtId="0">
      <sharedItems containsBlank="1"/>
    </cacheField>
    <cacheField name="Avance variable11" numFmtId="0">
      <sharedItems containsString="0" containsBlank="1" containsNumber="1" minValue="0" maxValue="1"/>
    </cacheField>
    <cacheField name="Descripción Avance12" numFmtId="0">
      <sharedItems containsNonDate="0" containsString="0" containsBlank="1"/>
    </cacheField>
    <cacheField name="Evidencia Aportada12" numFmtId="0">
      <sharedItems containsNonDate="0" containsString="0" containsBlank="1"/>
    </cacheField>
    <cacheField name="Avance variable12" numFmtId="0">
      <sharedItems containsNonDate="0" containsString="0" containsBlank="1"/>
    </cacheField>
    <cacheField name="Descripción Avance13" numFmtId="0">
      <sharedItems containsNonDate="0" containsString="0" containsBlank="1"/>
    </cacheField>
    <cacheField name="Evidencia Aportada13" numFmtId="0">
      <sharedItems containsNonDate="0" containsString="0" containsBlank="1"/>
    </cacheField>
    <cacheField name="Avance variable13" numFmtId="0">
      <sharedItems containsNonDate="0" containsString="0" containsBlank="1"/>
    </cacheField>
    <cacheField name="Descripción Avance14" numFmtId="0">
      <sharedItems containsNonDate="0" containsString="0" containsBlank="1"/>
    </cacheField>
    <cacheField name="Evidencia Aportada14" numFmtId="0">
      <sharedItems containsNonDate="0" containsString="0" containsBlank="1"/>
    </cacheField>
    <cacheField name="Avance variable14" numFmtId="0">
      <sharedItems containsNonDate="0" containsString="0" containsBlank="1"/>
    </cacheField>
    <cacheField name="Descripción Avance15" numFmtId="0">
      <sharedItems containsNonDate="0" containsString="0" containsBlank="1"/>
    </cacheField>
    <cacheField name="Evidencia Aportada15" numFmtId="0">
      <sharedItems containsNonDate="0" containsString="0" containsBlank="1"/>
    </cacheField>
    <cacheField name="Avance variable15" numFmtId="0">
      <sharedItems containsNonDate="0" containsString="0" containsBlank="1"/>
    </cacheField>
    <cacheField name="Descripción Avance16" numFmtId="0">
      <sharedItems containsNonDate="0" containsString="0" containsBlank="1"/>
    </cacheField>
    <cacheField name="Evidencia Aportada16" numFmtId="0">
      <sharedItems containsNonDate="0" containsString="0" containsBlank="1"/>
    </cacheField>
    <cacheField name="Avance variable16" numFmtId="0">
      <sharedItems containsNonDate="0" containsString="0" containsBlank="1"/>
    </cacheField>
    <cacheField name="Forma de Medición" numFmtId="0">
      <sharedItems containsBlank="1"/>
    </cacheField>
    <cacheField name="Meta2" numFmtId="0">
      <sharedItems containsSemiMixedTypes="0" containsString="0" containsNumber="1" containsInteger="1" minValue="1" maxValue="100"/>
    </cacheField>
    <cacheField name="Ejecutado" numFmtId="0">
      <sharedItems containsSemiMixedTypes="0" containsString="0" containsNumber="1" minValue="0" maxValue="650"/>
    </cacheField>
    <cacheField name="Programado" numFmtId="0">
      <sharedItems containsSemiMixedTypes="0" containsString="0" containsNumber="1" containsInteger="1" minValue="1" maxValue="650"/>
    </cacheField>
    <cacheField name="%" numFmtId="9">
      <sharedItems containsSemiMixedTypes="0" containsString="0" containsNumber="1" minValue="0" maxValue="2"/>
    </cacheField>
    <cacheField name="Cumplimien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n v="33"/>
    <x v="0"/>
    <s v="Hallazgo Administrativo por Inefectividad en las acciones correctivas formuladas en el Plan de Mejoramiento y desarrolladas para la eliminación de las causas de los inconvenientes presentados"/>
    <s v="Fallas en la articulación entre los resultados de las acciones de mejoramiento formuladas, frente al análisis de causas identificadas en la formulación."/>
    <n v="1"/>
    <s v="Efectuar seguimientos al cumplimiento del presente Plan de Mejoramiento, cuyos resultados sean socializados con los directivos de las dependencias responsables de la ejecución de cada acción."/>
    <s v="Seguimientos realizados"/>
    <s v="Sumatoria de seguimientos realizados"/>
    <n v="8"/>
    <x v="0"/>
    <d v="2017-11-07T00:00:00"/>
    <d v="2018-02-28T00:00:00"/>
    <s v="Se realiza seguimiento al cumplimiento de las acciones, se establece el espacio para cargar la información, se envía memorando con las indicaciones a seguir para el seguimiento."/>
    <s v="Memorando y archivo en Excel"/>
    <n v="1"/>
    <s v="Se realiza seguimiento nuevamente, con el diligenciamiento del formato correspondiente."/>
    <s v="Archivo en Excel"/>
    <n v="3"/>
    <s v="Se realiza seguimiento nuevamente, con el diligenciamiento del formato correspondiente."/>
    <s v="Archivo en Excel"/>
    <n v="2"/>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nuevo seguimiento al cumplimiento del Plan de Mejoramiento. La acción ya está cumplida"/>
    <s v="Archivo en Excel"/>
    <n v="1"/>
    <m/>
    <m/>
    <m/>
    <m/>
    <m/>
    <m/>
    <m/>
    <m/>
    <m/>
    <m/>
    <m/>
    <m/>
    <m/>
    <m/>
    <m/>
    <m/>
    <m/>
    <m/>
    <m/>
    <m/>
    <m/>
    <m/>
    <m/>
    <m/>
    <s v="Suma"/>
    <n v="8"/>
    <n v="8"/>
    <n v="8"/>
    <n v="1"/>
    <s v="SI"/>
  </r>
  <r>
    <x v="0"/>
    <n v="33"/>
    <x v="1"/>
    <s v="Hallazgo Administrativo por deficiencias de planeación en la formulación de los proyectos 822 y 823"/>
    <s v="No se tienen en cuenta todos los lineamientos de la Secretaría Distrital de Planeación y de la Entidad para la formulación de los proyectos._x000a__x000a_Por los constantes cambios en las gerencias  de los proyectos de inversión, las estrategias que se trazan en un primer momento varían según la perspectiva gerencial._x000a_ "/>
    <n v="1"/>
    <s v="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_x000a__x000a_Para el desarrollo de las  mesas se elaborará un documento adoptado por el Sistema de Gestión. "/>
    <s v="Nivel de Cumplimiento en el desarrollo de las mesas de trabajo mensuales"/>
    <s v="No. De mesas desarrolladas/Total mesas de a desarrollar"/>
    <n v="7"/>
    <x v="1"/>
    <d v="2017-11-07T00:00:00"/>
    <d v="2018-02-28T00:00:00"/>
    <s v="El 9 de noviembre se realizó una reunión con los gerentes de proyectos de inversió, se revisó el detalle de las metas Plan de Desarrollo vinculadas a cada proyecto y sus avances de cumplimiento. El Secretario de Gobierno participó en esta jornada."/>
    <s v="Acta de reunión"/>
    <n v="1"/>
    <s v="El 13 de diciembre se efectuó una nueva reunión de Planeación que contó con la participación de la Oficina Asesora de Planeación y los gerentes de los proyectos de inversi+on."/>
    <s v="Acta de reunión"/>
    <n v="1"/>
    <s v="Se realiza nueva reunión de seguimiento para el 30 de enero, se establecen compromisos según el propósito mismo de la reunión"/>
    <s v="Acta de reunión_x000a_Presentación_x000a_Estructura informe"/>
    <n v="1"/>
    <s v="Se realizan mesas técnicas con cada gerencia de proyectos"/>
    <s v="Actas de reunión_x000a_Fichas técnias"/>
    <n v="4"/>
    <m/>
    <m/>
    <m/>
    <m/>
    <m/>
    <m/>
    <m/>
    <m/>
    <m/>
    <m/>
    <m/>
    <m/>
    <m/>
    <m/>
    <m/>
    <m/>
    <m/>
    <m/>
    <m/>
    <m/>
    <m/>
    <m/>
    <m/>
    <m/>
    <m/>
    <m/>
    <m/>
    <m/>
    <m/>
    <m/>
    <m/>
    <m/>
    <m/>
    <m/>
    <m/>
    <m/>
    <s v="Suma"/>
    <n v="7"/>
    <n v="7"/>
    <n v="7"/>
    <n v="1"/>
    <s v="SI"/>
  </r>
  <r>
    <x v="0"/>
    <n v="33"/>
    <x v="2"/>
    <s v="Hallazgo Administrativo Por Incumplimiento en la Ejecución de las Metas de los Proyecto 823 y 822"/>
    <s v="Debilidad en el proceso de seguimiento en generación de alertas tempranas con respecto a la ejecución de los proyectos de inversión. _x000a__x000a_Baja participación de los analistas en el proceso de ejecución y seguimiento a los proyectos de inversión "/>
    <n v="1"/>
    <s v="Hacer seguimiento mensual a la ejecución de los proyectos,  generando alertas mediante informes ejecutivos  mensuales a los gerentes de cada proyecto. Este informe se construirá de acuerdo con las mesas de trabajo mensuales. "/>
    <s v="Informes mensuales ejecutivo de alertas"/>
    <s v="Informe ejecutivo de alertas presentados/Informe ejecutivo de alertas programados"/>
    <n v="8"/>
    <x v="2"/>
    <d v="2017-11-07T00:00:00"/>
    <d v="2018-02-28T00:00:00"/>
    <s v="La Subsecretaría de Gestión Institucional elaboró el informe de alertas quincenal con la ejecución de cada proyecto de inversión._x000a_Se generon los informes de seguimiento en la reunión del 9 de noviembre."/>
    <s v="Informe  "/>
    <n v="3"/>
    <s v="La Subsecretaría de Gestión Institucional elaboró el informe de alertas quincenal con la ejecución de cada proyecto de inversión."/>
    <s v="Informe  "/>
    <n v="2"/>
    <s v="La Subsecretaría de Gestión Institucional ha continuado con la eleboración y emisión de informes periódicos, como estrategia de seguimiento a la correcta ejecución de los proyectos de inversión."/>
    <s v="Informes"/>
    <n v="2"/>
    <s v="La Subsecretaría de Gestión Institucional ha continuado con la eleboración y emisión de informes periódicos, como estrategia de seguimiento a la correcta ejecución de los proyectos de inversión."/>
    <s v="Informes"/>
    <n v="2"/>
    <m/>
    <m/>
    <m/>
    <m/>
    <m/>
    <m/>
    <m/>
    <m/>
    <m/>
    <m/>
    <m/>
    <m/>
    <m/>
    <m/>
    <m/>
    <m/>
    <m/>
    <m/>
    <m/>
    <m/>
    <m/>
    <m/>
    <m/>
    <m/>
    <m/>
    <m/>
    <m/>
    <m/>
    <m/>
    <m/>
    <m/>
    <m/>
    <m/>
    <m/>
    <m/>
    <m/>
    <s v="Suma"/>
    <n v="8"/>
    <n v="9"/>
    <n v="8"/>
    <n v="1"/>
    <s v="SI"/>
  </r>
  <r>
    <x v="0"/>
    <n v="516"/>
    <x v="3"/>
    <s v="Hallazgo administrativo por falta de cuantificación de la relación de los elementos de dotación de la casa refugio suministrados por el contratista y que corresponden al aporte del contratista para la ejecución de los Convenios de Asociación No. 1649 de 2015 y 604 de 2016"/>
    <s v="Realizar la verificación de los elementos de dotación aportados por el contratista para la ejecución, cuando sea requerido por las cláusulas establecidas en el convenio, teniendo en cuenta el valor unitario que corresponde a cada uno de ellos "/>
    <n v="1"/>
    <s v="Elaborar un instrumento financiero que permita la cuantificación y seguimiento a la ejecución de los aportes del  contratista o asociado para la ejecución de programas de interés público."/>
    <s v="Instrumento financiero de cuantificación y seguimiento a los aportes de las partes elaborado"/>
    <s v="Número de Instrumentos financieros elaborados"/>
    <n v="1"/>
    <x v="3"/>
    <d v="2017-12-11T00:00:00"/>
    <d v="2018-03-30T00:00:00"/>
    <m/>
    <m/>
    <m/>
    <s v="El instrumento financiera está incorporado en el modelo de informe de supervisión utilizado por la Dirección de Derechos Humanos. La actividad se encuentra cumplida."/>
    <s v="Modelo informe de supervisión."/>
    <n v="1"/>
    <s v="La actividad ya está cumplida."/>
    <m/>
    <m/>
    <m/>
    <m/>
    <m/>
    <m/>
    <m/>
    <m/>
    <m/>
    <m/>
    <m/>
    <m/>
    <m/>
    <m/>
    <m/>
    <m/>
    <m/>
    <m/>
    <m/>
    <m/>
    <m/>
    <m/>
    <m/>
    <m/>
    <m/>
    <m/>
    <m/>
    <m/>
    <m/>
    <m/>
    <m/>
    <m/>
    <m/>
    <m/>
    <m/>
    <m/>
    <m/>
    <m/>
    <m/>
    <m/>
    <m/>
    <s v="Suma"/>
    <n v="1"/>
    <n v="1"/>
    <n v="1"/>
    <n v="1"/>
    <s v="SI"/>
  </r>
  <r>
    <x v="0"/>
    <n v="516"/>
    <x v="4"/>
    <s v="Hallazgo administrativo por falta de registros que permitan evidenciar la trazabilidad en la ejecución de las obras de mantenimiento efectuadas en la casa refugio en el marco del Convenio de Asociación No. 1649 de 2015"/>
    <s v="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
    <n v="1"/>
    <s v="Realizar seguimiento técnico mensual a las condiciones de las instalaciones en los informes de supervisión."/>
    <s v="Porcentaje de seguimientos técnicos a las condiciones físicas"/>
    <s v="(Número de seguimientos técnicos realizados / Número de seguimientos técnicos programados)*100"/>
    <n v="4"/>
    <x v="3"/>
    <d v="2017-12-11T00:00:00"/>
    <d v="2018-03-30T00:00:00"/>
    <m/>
    <m/>
    <m/>
    <s v="La Dirección de Derechos Humanos, realiza el informe de seguimiento a las condiciones técnicas del mes de octubre y nov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2"/>
    <s v="La Dirección de Derechos Humanos, realiza el informe de seguimiento a las condiciones técnicas del mes de dic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Dirección de Derechos Humanos, realiza el informe de seguimiento a las condiciones técnicas del mes de enero.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acción se encuentra cumplida"/>
    <s v="Informes de supervisión sobre los convenios"/>
    <m/>
    <m/>
    <m/>
    <m/>
    <m/>
    <m/>
    <m/>
    <m/>
    <m/>
    <m/>
    <m/>
    <m/>
    <m/>
    <m/>
    <m/>
    <m/>
    <m/>
    <m/>
    <m/>
    <m/>
    <m/>
    <m/>
    <m/>
    <m/>
    <m/>
    <m/>
    <m/>
    <m/>
    <m/>
    <m/>
    <m/>
    <m/>
    <m/>
    <m/>
    <s v="Suma"/>
    <n v="4"/>
    <n v="4"/>
    <n v="4"/>
    <n v="1"/>
    <s v="SI"/>
  </r>
  <r>
    <x v="0"/>
    <n v="516"/>
    <x v="5"/>
    <s v="Hallazgo administrativo por la no realización de todas las reuniones de Comité Técnico del Convenio de Asociación 604 de 2016"/>
    <s v="En el estudio previos y convenio  se dejó como obligación clara y expresa, la realización del comité técnico de forma mensual  durante la ejecución del Convenio. "/>
    <n v="1"/>
    <s v="Implementar la figura del secretario del Comité técnico de convenios en curso, para que realice convocatoria y seguimiento de acuerdo a lo establecido. "/>
    <s v="Servidor público designado como secretario del Comité"/>
    <s v="Número de servidores públicos designados"/>
    <n v="1"/>
    <x v="3"/>
    <d v="2017-12-11T00:00:00"/>
    <d v="2018-03-30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Suma"/>
    <n v="1"/>
    <n v="1"/>
    <n v="1"/>
    <n v="1"/>
    <s v="SI"/>
  </r>
  <r>
    <x v="0"/>
    <n v="516"/>
    <x v="6"/>
    <s v="Hallazgo administrativo por fallas en el archivo de la documentación que hace parte de los Contratos N° 1462/13, 1604/13, 1649/15 y 604/2016"/>
    <s v="Expedientes no intervenidos en vigencias anteriores"/>
    <n v="1"/>
    <s v="Formular e implementar un plan de digitalización para los expedientes contractuales de la vigencia 2017."/>
    <s v="Planes formulados e implementados"/>
    <s v="Número de planes formulados e implementados"/>
    <n v="1"/>
    <x v="4"/>
    <d v="2017-12-11T00:00:00"/>
    <d v="2018-06-30T00:00:00"/>
    <m/>
    <m/>
    <m/>
    <s v="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
    <s v="Memorando"/>
    <n v="0.88427299703264095"/>
    <m/>
    <m/>
    <m/>
    <m/>
    <m/>
    <m/>
    <m/>
    <m/>
    <m/>
    <m/>
    <m/>
    <m/>
    <m/>
    <m/>
    <m/>
    <m/>
    <m/>
    <m/>
    <m/>
    <m/>
    <m/>
    <m/>
    <m/>
    <m/>
    <m/>
    <m/>
    <m/>
    <m/>
    <m/>
    <m/>
    <m/>
    <m/>
    <m/>
    <m/>
    <m/>
    <m/>
    <m/>
    <m/>
    <m/>
    <m/>
    <m/>
    <m/>
    <s v="Suma"/>
    <n v="1"/>
    <n v="0.88427299703264095"/>
    <n v="1"/>
    <n v="0.88427299703264095"/>
    <s v="NO"/>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s v="La Dirección de Contratación realizó una jornada de capacitación sobre el tema de Supervisión e Interventoría en la Contratación Estatal, con el objeto de &quot;Identificar los riesgos en la ejecución contractual para evitarlos y lograr el cumplimiento del objeto, sin que se haga uso de la actuación administrativa contemplada en la Ley 1474 de 2011.&quot;"/>
    <s v="Listado de asitencia y presentació  temática"/>
    <n v="1"/>
    <s v="Se realizó capacitación a los Supervisores el 31-01-2018, del Funcionamiento del SECOP II y el Manual de Supervisión e Inteventoría._x000a_"/>
    <s v="Actas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2"/>
    <n v="1"/>
    <n v="2"/>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10"/>
    <s v="Hallazgo administrativo por la publicación extemporánea en SECOP de los documentos del proceso contractual No. 1604 del 16 de diciembre de 2013"/>
    <s v="Porque no exist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6"/>
    <d v="2018-01-01T00:00:00"/>
    <d v="2018-06-30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Las publicaciones están disponibles en Secop II."/>
    <s v="Plataforma Secop"/>
    <m/>
    <m/>
    <m/>
    <m/>
    <m/>
    <m/>
    <m/>
    <m/>
    <m/>
    <m/>
    <m/>
    <m/>
    <m/>
    <m/>
    <m/>
    <m/>
    <m/>
    <m/>
    <m/>
    <m/>
    <m/>
    <m/>
    <m/>
    <m/>
    <m/>
    <s v="Demanda"/>
    <n v="100"/>
    <n v="650"/>
    <n v="650"/>
    <n v="1"/>
    <s v="SI"/>
  </r>
  <r>
    <x v="0"/>
    <n v="523"/>
    <x v="11"/>
    <s v="Hallazgo administrativo por fallas en la elaboración de los estudios previos del Contrato Nº 984 de 2015."/>
    <s v="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
    <n v="1"/>
    <s v="Actualizar el instructivo establecido para la modalidad de Contratación Directa, de modo tal que indique que en la etapa precontractual se deberá verificar la vigencia y oportunidad de la documentación que soporta la idoneidad."/>
    <s v="Instructivo actualizado"/>
    <s v="Número de instructivos actualizados"/>
    <n v="1"/>
    <x v="7"/>
    <d v="2018-01-19T00:00:00"/>
    <d v="2018-07-18T00:00:00"/>
    <m/>
    <m/>
    <m/>
    <m/>
    <m/>
    <m/>
    <m/>
    <m/>
    <m/>
    <m/>
    <m/>
    <m/>
    <s v="El documento con las instrucciones para la contratación directa fue actualizado, incluyendo como punto de control la revisión de los documentos insumo utilizados en la construcción de los estudios previos."/>
    <s v="Instructivo actualizado con fecha del 23 de marzo de 2018"/>
    <n v="1"/>
    <m/>
    <m/>
    <m/>
    <m/>
    <m/>
    <m/>
    <m/>
    <m/>
    <m/>
    <m/>
    <m/>
    <m/>
    <m/>
    <m/>
    <m/>
    <m/>
    <m/>
    <m/>
    <m/>
    <m/>
    <m/>
    <m/>
    <m/>
    <m/>
    <m/>
    <m/>
    <m/>
    <m/>
    <m/>
    <m/>
    <m/>
    <m/>
    <m/>
    <s v="Demanda"/>
    <n v="1"/>
    <n v="1"/>
    <n v="1"/>
    <n v="1"/>
    <s v="SI"/>
  </r>
  <r>
    <x v="0"/>
    <n v="523"/>
    <x v="12"/>
    <s v="Hallazgo administrativo por la publicación extemporánea, así como el cargue incompleto de los actos y documentos del Contrato No. 984 de 2015 en el SECOP."/>
    <s v="Porque se dificulta la existencia d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5"/>
    <d v="2018-01-19T00:00:00"/>
    <d v="2018-12-31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m/>
    <m/>
    <m/>
    <m/>
    <m/>
    <m/>
    <m/>
    <m/>
    <m/>
    <m/>
    <m/>
    <m/>
    <m/>
    <m/>
    <m/>
    <m/>
    <m/>
    <m/>
    <m/>
    <m/>
    <m/>
    <m/>
    <m/>
    <m/>
    <s v="Demanda"/>
    <n v="100"/>
    <n v="650"/>
    <n v="650"/>
    <n v="1"/>
    <s v="SI"/>
  </r>
  <r>
    <x v="0"/>
    <n v="523"/>
    <x v="4"/>
    <s v="Hallazgo administrativo por la no realización de las diferentes reuniones de Comité Técnico y Comité Directivo establecidas en el anexo técnico del Contrato No. 984 de 2015."/>
    <s v="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
    <n v="1"/>
    <s v="Implementar la figura del secretario del Comité técnico de contratos o convenios, para que realice convocatoria y seguimiento de acuerdo a lo establecido en los documentos del proceso contractual. "/>
    <s v="Servidor público designado como secretario del Comité"/>
    <s v="Número de servidores públicos designados"/>
    <n v="1"/>
    <x v="3"/>
    <d v="2018-01-19T00:00:00"/>
    <d v="2018-07-18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Demanda"/>
    <n v="1"/>
    <n v="1"/>
    <n v="1"/>
    <n v="1"/>
    <s v="SI"/>
  </r>
  <r>
    <x v="1"/>
    <n v="40"/>
    <x v="13"/>
    <s v="Hallazgo Administrativo por falta de reglamentación de los comités: Institucional de Coordinación de Control Interno e Institucional de Gestión y Desempeño"/>
    <s v="Múltiples cambios que se han tenido que realizar al proyecto de resolución, atendiendo los lineamientos del orden nacional y distrital."/>
    <n v="1"/>
    <s v="Expedir el acto administrativo que adopta el Modelo Integrado de Planeación y Gestión, y constituye el Comité Institucional de Gestión y Desempeño, de acuerdo con los lineamientos del orden nacional y distrital."/>
    <s v="Acto administrativo expedido"/>
    <s v="Número de acto administrativo expedido que adopta el Modelo Integrado de Planeación y Gestión, y constituye el Comité Institucional de Gestión y Desempeño."/>
    <n v="1"/>
    <x v="1"/>
    <d v="2018-06-01T00:00:00"/>
    <d v="2018-08-31T00:00:00"/>
    <m/>
    <m/>
    <m/>
    <m/>
    <m/>
    <m/>
    <m/>
    <m/>
    <m/>
    <m/>
    <m/>
    <m/>
    <m/>
    <m/>
    <m/>
    <m/>
    <m/>
    <m/>
    <m/>
    <m/>
    <m/>
    <s v="Se presentó a revisión de la Dirección Jurídica por segunda vez el proyecto de Resolución y se encuentra en trámite de aprobación por parte de esa Dirección."/>
    <s v="Memorando radicado 20181300296553_x000a_Proyecto de Resolución"/>
    <n v="0.5"/>
    <m/>
    <m/>
    <m/>
    <s v="Se efectúan nuevos ajustes al proyecto de resolución, según la orientación de un asesor del despacho."/>
    <s v="Proyecto de Resolución"/>
    <m/>
    <s v="Finalmente se expide la Resolución N° 783 del 12 de septiembre de 2018 - &quot;Por el cual se crea el Comité Institucional y se dictan otras disposiciones.&quot;"/>
    <s v="Resolución 783 de 2018"/>
    <n v="0.5"/>
    <m/>
    <m/>
    <m/>
    <m/>
    <m/>
    <m/>
    <m/>
    <m/>
    <m/>
    <m/>
    <m/>
    <m/>
    <m/>
    <m/>
    <m/>
    <s v="Suma"/>
    <n v="1"/>
    <n v="1"/>
    <n v="1"/>
    <n v="1"/>
    <s v="SI"/>
  </r>
  <r>
    <x v="1"/>
    <n v="40"/>
    <x v="14"/>
    <s v="Hallazgo Administrativo por desactualización de instrumentos archivísticos"/>
    <s v="La actualización de los instrumentos archivísticos requieren de tiempo y continuidad de procesos."/>
    <n v="1"/>
    <s v="Elaborar el Programa de Gestión Documental y el Plan Institucional de Archivos - PINAR."/>
    <s v="Porcentaje del número de Instrumentos Archivísticos elaborados"/>
    <s v="(Número de Instrumentos archivísticos elaborados/Número de Instrumentos archivísticos planeados para elaborar)*100"/>
    <n v="2"/>
    <x v="4"/>
    <d v="2018-07-01T00:00:00"/>
    <d v="2018-12-31T00:00:00"/>
    <m/>
    <m/>
    <m/>
    <m/>
    <m/>
    <m/>
    <m/>
    <m/>
    <m/>
    <m/>
    <m/>
    <m/>
    <m/>
    <m/>
    <m/>
    <m/>
    <m/>
    <m/>
    <m/>
    <m/>
    <m/>
    <s v="Se presenta información de gestión frente a la elaboración del PGD con acompañamiento de la Secretaría General y Skaphe; en esto se incluye un cronograma de trabajo cuyo resultado final estará para el 30 de septiembre, no se establece un avance porcentual en la elaboración de los dos documentos."/>
    <s v="Actas de reunión_x000a_Cronograma de trabajo"/>
    <n v="0"/>
    <s v="Se adelanta una mesa de trabajo con la Secretaría General en el marco de la elaboración del Programa de Gestión Documental."/>
    <s v="Acta mesa de trabajo."/>
    <m/>
    <s v="Se elabora el Diagnóstico Integral para la elaboración del Sistema Integrado de Conservación - SIC, esto para la elaboración del PINAR._x000a_Se adelantan 5 meses de trabajo con la Secretaría General en el marco de la elaboración del Programa de Gestión Documental."/>
    <s v="Diagnóstico Integral_x000a_Actas mesas de trabajo"/>
    <m/>
    <s v="Se adelanta una mesa de trabajo con la Secretaría General en el marco de la elaboración del Programa de Gestión Documental._x000a__x000a_Se entrega una versión inicial de la elaboraión del Programa de Gestión Documental."/>
    <s v="Acta mesa de trabajo._x000a_Programa de Gestión Documental (Documento versión de trabajo)"/>
    <n v="0.5"/>
    <m/>
    <m/>
    <m/>
    <m/>
    <m/>
    <m/>
    <m/>
    <m/>
    <m/>
    <m/>
    <m/>
    <m/>
    <m/>
    <m/>
    <m/>
    <s v="Suma"/>
    <n v="2"/>
    <n v="0.5"/>
    <n v="2"/>
    <n v="0.25"/>
    <s v="NO"/>
  </r>
  <r>
    <x v="1"/>
    <n v="40"/>
    <x v="14"/>
    <s v="Hallazgo Administrativo por desactualización de instrumentos archivísticos"/>
    <s v="La actualización de los instrumentos archivísticos requieren de tiempo y continuidad de procesos."/>
    <n v="2"/>
    <s v="Actualizar los Cuadros de Caracterización Documental y las Tablas de Retención Documental - TRD."/>
    <s v="Porcentaje del número de Instrumentos Archivísticos actualizados"/>
    <s v="(Número de  Instrumentos archivísticos actualizados/Número de instrumentos archivísticos  planeados para actualizar)*100"/>
    <n v="2"/>
    <x v="4"/>
    <d v="2018-07-01T00:00:00"/>
    <d v="2018-12-31T00:00:00"/>
    <m/>
    <m/>
    <m/>
    <m/>
    <m/>
    <m/>
    <m/>
    <m/>
    <m/>
    <m/>
    <m/>
    <m/>
    <m/>
    <m/>
    <m/>
    <m/>
    <m/>
    <m/>
    <m/>
    <m/>
    <m/>
    <s v="Durante el mes de junio, la Dirección Adminisstrativa aplicó una encuesta en cada dependencia con el propósito de actualizar las TRD de la Entidad. No se presenta un porcentaje de avance en la actualizaicón de los instrumentos referidos en la acción."/>
    <s v="Encuentas aplicadas._x000a_Informes de Encuestas"/>
    <n v="0"/>
    <m/>
    <m/>
    <m/>
    <m/>
    <m/>
    <m/>
    <s v="Se adelanta la actualización de los cuadros de caracterización de los procesos: Evaluación Independiente, Fomento y protección de Derechos Humanos, Gerencia del Talento Humano y Servicio a la Ciudadanía."/>
    <s v="Cuadros de caterización procesos mencionados."/>
    <m/>
    <m/>
    <m/>
    <m/>
    <m/>
    <m/>
    <m/>
    <m/>
    <m/>
    <m/>
    <m/>
    <m/>
    <m/>
    <m/>
    <m/>
    <m/>
    <s v="Suma"/>
    <n v="2"/>
    <n v="0"/>
    <n v="2"/>
    <n v="0"/>
    <s v="NO"/>
  </r>
  <r>
    <x v="1"/>
    <n v="40"/>
    <x v="14"/>
    <s v="Hallazgo Administrativo por desactualización de instrumentos archivísticos"/>
    <s v="La actualización de los instrumentos archivísticos requieren de tiempo y continuidad de procesos."/>
    <n v="3"/>
    <s v="Solicitar acompañamiento del Archivo Distrital para el diseño y adopción de los instrumentos archivísticos de la Entidad."/>
    <s v="Solicitud realizada"/>
    <s v="Número de solicitudes realizadas"/>
    <n v="1"/>
    <x v="4"/>
    <d v="2018-06-01T00:00:00"/>
    <d v="2018-06-30T00:00:00"/>
    <m/>
    <m/>
    <m/>
    <m/>
    <m/>
    <m/>
    <m/>
    <m/>
    <m/>
    <m/>
    <m/>
    <m/>
    <m/>
    <m/>
    <m/>
    <m/>
    <m/>
    <m/>
    <m/>
    <m/>
    <m/>
    <s v="El acompañamiento del Archivo Distrital ha sido permanente, se adjuntan los soportes de mencionado acompañamiento. Se resalta la reunión del 27 de junio ."/>
    <s v="Actas y presentaciones"/>
    <n v="1"/>
    <m/>
    <m/>
    <m/>
    <m/>
    <m/>
    <m/>
    <m/>
    <m/>
    <m/>
    <m/>
    <m/>
    <m/>
    <m/>
    <m/>
    <m/>
    <m/>
    <m/>
    <m/>
    <m/>
    <m/>
    <m/>
    <m/>
    <m/>
    <m/>
    <s v="Suma"/>
    <n v="1"/>
    <n v="1"/>
    <n v="1"/>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1"/>
    <s v="Realizar la reclasificación de los documentos de acuerdo a su vigencia, en el Listado Maestro de Documentos Internos. "/>
    <s v="Porcentaje de documentos reclasificados en el LMDI"/>
    <s v="(Número de documentos reclasificados / Número de documentos que requieren reclasificación en el LMDI)*100"/>
    <n v="100"/>
    <x v="1"/>
    <d v="2018-06-01T00:00:00"/>
    <d v="2018-11-30T00:00:00"/>
    <m/>
    <m/>
    <m/>
    <m/>
    <m/>
    <m/>
    <m/>
    <m/>
    <m/>
    <m/>
    <m/>
    <m/>
    <m/>
    <m/>
    <m/>
    <m/>
    <m/>
    <m/>
    <m/>
    <m/>
    <m/>
    <s v="Con fecha 3 de julio, la Secretaría Distrital de Gobierno cuenta con el inventario revisado del total de los registros documentales presentes en el Listado Maestro de Documentos Internos (812 registros documentales), se realizó la revisión total de todos los documentos y se realizó la actualización del “Estado Actual” de los mismos. La actualización documental se está realizando según la necesidad manifiesta del líder del proceso."/>
    <s v="Listado maestro de documentos al 03 de julio."/>
    <n v="100"/>
    <s v="No se presentan avances adicionales"/>
    <m/>
    <m/>
    <s v="No se presentan avances adicionales"/>
    <m/>
    <m/>
    <s v="No se presentan avances adicionales"/>
    <m/>
    <m/>
    <m/>
    <m/>
    <m/>
    <m/>
    <m/>
    <m/>
    <m/>
    <m/>
    <m/>
    <m/>
    <m/>
    <m/>
    <m/>
    <m/>
    <m/>
    <s v="Porcentaje"/>
    <n v="100"/>
    <n v="100"/>
    <n v="100"/>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2"/>
    <s v="Implementar como estrategia de actualización de los documentos del sistema de gestión en los procesos que lo requieran, la emisión de informes periódicos dirigidos a los líderes de los procesos."/>
    <s v="Porcentaje de documentos actualizados"/>
    <s v="(Número de documentos actualizados / Número de documentos que requieren actualización)*100"/>
    <n v="100"/>
    <x v="2"/>
    <d v="2018-06-01T00:00:00"/>
    <d v="2018-12-31T00:00:00"/>
    <m/>
    <m/>
    <m/>
    <m/>
    <m/>
    <m/>
    <m/>
    <m/>
    <m/>
    <m/>
    <m/>
    <m/>
    <m/>
    <m/>
    <m/>
    <m/>
    <m/>
    <m/>
    <m/>
    <m/>
    <m/>
    <s v="Como parte de esta estrategia se han venido realizando presentaciones al Subsecretario de Gestión Institucional, quien lidera los procesos de: _x000a_• Gestión Patrimonio Documental_x000a_• Gerencia de TIC_x000a_• Gerencia del Talento Humano_x000a_• Gestión Corporativa Institucional_x000a_• Gestión Corporativa Local_x000a_El objetivo de estas presentaciones ha sido el socializar los avances relacionados a la actualización documental de la entidad y generar las alertas correspondientes. Estas mesas de trabajo se realizaron en el transcurso del mes de junio._x000a_Adicional la Subsecretaría de Gestión Institucional está realizando informes periódicos, con acompañamiento de la OAP y con fuente de la información el actualmente se registra en el Listado Maestro de Documentos Internos (LMDI)"/>
    <s v="Evidencia de reunión del 21 de junio de 2018 y presentación informe en pdf avance de actualización documental"/>
    <n v="0.56106870229007633"/>
    <s v="La Oficina Asesora de Planeación entrega la presentación &quot;Consolidado avance documental&quot; con corte al 19 de julio. En este informe se presentaba un total  de 471 documentos aprobados sobre un total de 822 documentos."/>
    <s v="Informe, presentación"/>
    <n v="0.57299270072992703"/>
    <s v="No han presentado información con más avances"/>
    <m/>
    <m/>
    <s v="No han presentado información con más avances"/>
    <m/>
    <m/>
    <m/>
    <m/>
    <m/>
    <m/>
    <m/>
    <m/>
    <m/>
    <m/>
    <m/>
    <m/>
    <m/>
    <m/>
    <m/>
    <m/>
    <m/>
    <s v="Porcentaje"/>
    <n v="1"/>
    <n v="0.57299270072992703"/>
    <n v="1"/>
    <n v="0.57299270072992703"/>
    <s v="NO"/>
  </r>
  <r>
    <x v="1"/>
    <n v="40"/>
    <x v="15"/>
    <s v="Hallazgo Administrativo por desactualización de los documentos que soportan el Sistema de Gestión, como son: caracterización de procesos, procedimientos, manuales, instrucciones y formatos"/>
    <s v="Debilidad en los controles relacionados con la actualización de los documentos del sistema de gestión"/>
    <n v="3"/>
    <s v="Implementar un control de revisión de documentos para garantizar que se mantengan vigentes."/>
    <s v="Control implementado "/>
    <s v="Número de controles implementados para garantizar la vigencia de los documentos"/>
    <n v="1"/>
    <x v="1"/>
    <d v="2018-06-01T00:00:00"/>
    <d v="2018-07-31T00:00:00"/>
    <m/>
    <m/>
    <m/>
    <m/>
    <m/>
    <m/>
    <m/>
    <m/>
    <m/>
    <m/>
    <m/>
    <m/>
    <m/>
    <m/>
    <m/>
    <m/>
    <m/>
    <m/>
    <m/>
    <m/>
    <m/>
    <s v="Actualmente el Listado Maestro de Documentos Internos (LMDI) cuenta con una columna denominada “Días sin actualizar”, esta columna esta parametrizada para que se realice un conteo del tiempo de vigencia del documento y se generen alertas mediante un semáforo, de este modo se puede contar con un registro visual de alertas tempranas, para que los Líderes de Macroprocesos y Procesos puedan adaptar sus documentos y mantenerlos actualizados.  Se viene cumpliendo con la realización de informes de seguimiento de actualización de los planes de actualización documental de los procesos de la entidad"/>
    <s v="Listado maestro de documentos al 03 de julio. Columna parametrizada_x000a_Informes enviados por correo electrónico de avance de cumplimiento de la documentación_x000a_Plan actualización"/>
    <n v="1"/>
    <s v="No han presentado avances adicionales"/>
    <m/>
    <m/>
    <m/>
    <m/>
    <m/>
    <m/>
    <m/>
    <m/>
    <m/>
    <m/>
    <m/>
    <m/>
    <m/>
    <m/>
    <m/>
    <m/>
    <m/>
    <m/>
    <m/>
    <m/>
    <m/>
    <m/>
    <m/>
    <s v="Suma"/>
    <n v="1"/>
    <n v="1"/>
    <n v="1"/>
    <n v="1"/>
    <s v="SI"/>
  </r>
  <r>
    <x v="1"/>
    <n v="40"/>
    <x v="16"/>
    <s v="Hallazgo Administrativo por deficiencias en los soportes de los informes de supervisión del contrato 573 de 2017, para vehículos que tuvieron pico y placa"/>
    <s v="No se registra el número de placa del vehículo que presta el relevo los días de pico y placa no permitiendo evidenciar la ejecución del contrato los días de “Pico y Placa”."/>
    <n v="1"/>
    <s v="Diseñar e implementar una planilla que permita evidenciar la ejecución del contrato los días de pico y placa y la cual incluya: fecha, número de placa del vehículo que presta el servicio normalmente, número de placa del vehículo que presta el relevo y nombre de los respectivos conductores."/>
    <s v="Planilla Diseñada e implementada"/>
    <s v="Número de planillas diseñadas y diligenciada s"/>
    <n v="1"/>
    <x v="4"/>
    <d v="2018-06-01T00:00:00"/>
    <d v="2018-07-31T00:00:00"/>
    <m/>
    <m/>
    <m/>
    <m/>
    <m/>
    <m/>
    <m/>
    <m/>
    <m/>
    <m/>
    <m/>
    <m/>
    <m/>
    <m/>
    <m/>
    <m/>
    <m/>
    <m/>
    <m/>
    <m/>
    <m/>
    <s v="La Dirección Administrativa presenta la planilla diseñada e implementada para los servicios de los meses de mayo y junio. La acción está cumplida."/>
    <s v="Planillas de Mayo y Junio."/>
    <n v="1"/>
    <s v="No han presentado avances adicionales"/>
    <m/>
    <m/>
    <m/>
    <m/>
    <m/>
    <m/>
    <m/>
    <m/>
    <m/>
    <m/>
    <m/>
    <m/>
    <m/>
    <m/>
    <m/>
    <m/>
    <m/>
    <m/>
    <m/>
    <m/>
    <m/>
    <m/>
    <m/>
    <s v="Suma"/>
    <n v="1"/>
    <n v="1"/>
    <n v="1"/>
    <n v="1"/>
    <s v="SI"/>
  </r>
  <r>
    <x v="1"/>
    <n v="40"/>
    <x v="17"/>
    <s v="Hallazgo administrativo por el inadecuado seguimiento en la ejecución del Contrato No. 527/2017, por parte del supervisor en cuanto a la verificación y revisión de los soportes presentados por el contratista para la consecución de los pagos por los servicios prestados."/>
    <s v="Deficiencias en los instrumentos de seguimiento financiero, técnico, administrativo y jurídico sobre la ejecución de contratos."/>
    <n v="1"/>
    <s v="Diseñar e implementar un formato de Informe de Supervisión para los Contratos con Proveedores, que refleje el seguimiento financiero, técnico, administrativo y jurídico realizado sobre la ejecución del contrato. Este informe se anexaría en cada pago autorizado por el Supervisor."/>
    <s v="Formato de informe diseñado e implementado"/>
    <s v="Número de formatos de informe de supervisión diseñado e implementado"/>
    <n v="1"/>
    <x v="0"/>
    <d v="2018-06-01T00:00:00"/>
    <d v="2018-07-31T00:00:00"/>
    <m/>
    <m/>
    <m/>
    <m/>
    <m/>
    <m/>
    <m/>
    <m/>
    <m/>
    <m/>
    <m/>
    <m/>
    <m/>
    <m/>
    <m/>
    <m/>
    <m/>
    <m/>
    <m/>
    <m/>
    <m/>
    <s v="A la fecha se generó una propuesta de documento que está en revisión."/>
    <s v="Borrador documento"/>
    <n v="0.5"/>
    <s v="Con fecha del 30 de julio se adoptó el formato GCI - GCI – F133 / INFORME DE SUPERVISIÓN PARA LOS CONTRATOS CON PROVEEDORES_x000a_PERSONA JURÍDICA"/>
    <s v="Formato GCI - GCI – F133"/>
    <n v="0.5"/>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s v="Suma"/>
    <n v="1"/>
    <n v="1"/>
    <n v="1"/>
    <n v="1"/>
    <s v="SI"/>
  </r>
  <r>
    <x v="1"/>
    <n v="40"/>
    <x v="19"/>
    <s v="Hallazgo Administrativo por inconsistencias en la descripción de las facturas presentadas por el contratista y en los certificados de cumplimiento expedidos por los responsables de las dependencias, en ejecución del Contrato de Prestación de Servicios No. 392/2017."/>
    <s v="Deficiencias en el seguimiento y revisión a los documentos soportes de las facturas de cobro presentadas por el Contratista."/>
    <n v="1"/>
    <s v="Hacer seguimiento y revisión mensual de los documentos soportes de las facturas,  verificando la correspondencia de su contenido, incluye el último pago del contrato 392-2017 y el 675-2018 suscrito con el mismo objeto."/>
    <s v="Seguimientos realizados"/>
    <s v="Número de seguimientos realizados."/>
    <n v="9"/>
    <x v="4"/>
    <d v="2018-06-01T00:00:00"/>
    <d v="2018-12-31T00:00:00"/>
    <m/>
    <m/>
    <m/>
    <m/>
    <m/>
    <m/>
    <m/>
    <m/>
    <m/>
    <m/>
    <m/>
    <m/>
    <m/>
    <m/>
    <m/>
    <m/>
    <m/>
    <m/>
    <m/>
    <m/>
    <m/>
    <s v="En el mes de junio se realizó la revisión al pago del Contrato 392 de 2017, correspondiente al mes de abril. Se recibió el pago del mes de mayo."/>
    <s v="Soportes de seguimiento."/>
    <n v="1"/>
    <s v="Se realiza el informe de supervisión sobre la ejecución del contrato del mes de junio."/>
    <s v="Soportes de seguimiento (Informe)"/>
    <n v="1"/>
    <s v="No se presentan avances adicionales"/>
    <m/>
    <m/>
    <s v="No se presentan avances adicionales"/>
    <m/>
    <m/>
    <m/>
    <m/>
    <m/>
    <m/>
    <m/>
    <m/>
    <m/>
    <m/>
    <m/>
    <m/>
    <m/>
    <m/>
    <m/>
    <m/>
    <m/>
    <s v="Suma"/>
    <n v="9"/>
    <n v="2"/>
    <n v="9"/>
    <n v="0.22222222222222221"/>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1"/>
    <s v="Realizar una jornada de capacitación  a los supervisores de los contratos y/o apoyos a la supervisión, relacionada con el cargue de la información de la ejecución contractual en la plataforma SECOP II."/>
    <s v="Jornadas de capacitación realizadas"/>
    <s v="Número de jornadas de capacitación "/>
    <n v="1"/>
    <x v="5"/>
    <d v="2018-06-01T00:00:00"/>
    <d v="2018-12-31T00:00:00"/>
    <m/>
    <m/>
    <m/>
    <m/>
    <m/>
    <m/>
    <m/>
    <m/>
    <m/>
    <m/>
    <m/>
    <m/>
    <m/>
    <m/>
    <m/>
    <m/>
    <m/>
    <m/>
    <m/>
    <m/>
    <m/>
    <s v="No presentan avances."/>
    <s v="N/A"/>
    <n v="0"/>
    <s v="No presentan avances."/>
    <m/>
    <m/>
    <s v="No presentan avances."/>
    <m/>
    <m/>
    <s v="No presentan avances."/>
    <m/>
    <m/>
    <m/>
    <m/>
    <m/>
    <m/>
    <m/>
    <m/>
    <m/>
    <m/>
    <m/>
    <m/>
    <m/>
    <m/>
    <m/>
    <m/>
    <m/>
    <s v="Suma"/>
    <n v="1"/>
    <n v="0"/>
    <n v="1"/>
    <n v="0"/>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2"/>
    <s v="Designar a un servidor público para que se encargue exclusivamente de la publicación de la información contractual requerida por la Plataforma de Contratación a la Vista."/>
    <s v="Servidor público designado"/>
    <s v="Número de servidores públicos designados"/>
    <n v="1"/>
    <x v="5"/>
    <d v="2018-06-01T00:00:00"/>
    <d v="2018-07-31T00:00:00"/>
    <m/>
    <m/>
    <m/>
    <m/>
    <m/>
    <m/>
    <m/>
    <m/>
    <m/>
    <m/>
    <m/>
    <m/>
    <m/>
    <m/>
    <m/>
    <m/>
    <m/>
    <m/>
    <m/>
    <m/>
    <m/>
    <s v="No presentan avances."/>
    <s v="N/A"/>
    <n v="0"/>
    <s v="Mediante memorando N° 3201800000158 se designa como encargado de la publicación en la Plataforma de Contratación a la Vista al servidor público Gheiner Cárdenas."/>
    <s v="Memorando N° 3201800000158"/>
    <n v="1"/>
    <m/>
    <m/>
    <m/>
    <m/>
    <m/>
    <m/>
    <m/>
    <m/>
    <m/>
    <m/>
    <m/>
    <m/>
    <m/>
    <m/>
    <m/>
    <m/>
    <m/>
    <m/>
    <m/>
    <m/>
    <m/>
    <s v="Suma"/>
    <n v="1"/>
    <n v="1"/>
    <n v="1"/>
    <n v="1"/>
    <s v="SI"/>
  </r>
  <r>
    <x v="1"/>
    <n v="40"/>
    <x v="20"/>
    <s v="Hallazgo Administrativo con presunta incidencia disciplinaria por la no publicación de documentos contractuales en los aplicativos SECOP y Contratación a la Vista."/>
    <s v="Débiles puntos de control con alertas tempranas sobre la publicación oportuna de los documentos de contratación."/>
    <n v="3"/>
    <s v="Efectuar revisiones periódicas, sobre una muestra de contratos, como mecanismo de alertas tempranas sobre la publicación oportuna de los documentos contractuales en las plataformas disponibles para ello."/>
    <s v="Revisiones efectuadas sobre las publicaciones de los documentos de contratación"/>
    <s v="Número de revisiones efectuadas"/>
    <n v="2"/>
    <x v="8"/>
    <d v="2018-06-01T00:00:00"/>
    <d v="2018-12-31T00:00:00"/>
    <m/>
    <m/>
    <m/>
    <m/>
    <m/>
    <m/>
    <m/>
    <m/>
    <m/>
    <m/>
    <m/>
    <m/>
    <m/>
    <m/>
    <m/>
    <m/>
    <m/>
    <m/>
    <m/>
    <m/>
    <m/>
    <s v="No presentan avances."/>
    <s v="N/A"/>
    <n v="0"/>
    <s v="No se presentan avances  "/>
    <m/>
    <m/>
    <s v="No se presentan avances  "/>
    <m/>
    <m/>
    <s v="En el marco de la Auditoría realizada por la Oficina de Control Interno en cumplimiento de lo dispuesto en el artículo 2° del Decreto Distrital 371 de 2010, se incluyó una revisión sobre la publicación de los procesos contractuales en Secop."/>
    <s v="Informe Auditoría"/>
    <n v="1"/>
    <m/>
    <m/>
    <m/>
    <m/>
    <m/>
    <m/>
    <m/>
    <m/>
    <m/>
    <m/>
    <m/>
    <m/>
    <m/>
    <m/>
    <m/>
    <m/>
    <n v="2"/>
    <n v="1"/>
    <n v="2"/>
    <n v="0.5"/>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1"/>
    <s v="Realizar una jornada de capacitación  a los supervisores de los contratos y/o apoyos a la supervisión, relacionada con el cargue de la información de la ejecución contractual en la plataforma SECOP II."/>
    <s v="Número de jornadas de capacitación "/>
    <s v="Número de jornadas de capacitación "/>
    <n v="1"/>
    <x v="5"/>
    <d v="2018-06-01T00:00:00"/>
    <d v="2018-12-31T00:00:00"/>
    <m/>
    <m/>
    <m/>
    <m/>
    <m/>
    <m/>
    <m/>
    <m/>
    <m/>
    <m/>
    <m/>
    <m/>
    <m/>
    <m/>
    <m/>
    <m/>
    <m/>
    <m/>
    <m/>
    <m/>
    <m/>
    <s v="No presentan avances."/>
    <s v="N/A"/>
    <n v="0"/>
    <s v="No se presentan avances adicionales"/>
    <m/>
    <m/>
    <s v="No se presentan avances adicionales"/>
    <m/>
    <m/>
    <s v="No se presentan avances adicionales"/>
    <m/>
    <m/>
    <m/>
    <m/>
    <m/>
    <m/>
    <m/>
    <m/>
    <m/>
    <m/>
    <m/>
    <m/>
    <m/>
    <m/>
    <m/>
    <m/>
    <m/>
    <m/>
    <n v="1"/>
    <n v="0"/>
    <n v="1"/>
    <n v="0"/>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m/>
    <n v="1"/>
    <n v="1"/>
    <n v="1"/>
    <n v="1"/>
    <s v="SI"/>
  </r>
  <r>
    <x v="1"/>
    <n v="40"/>
    <x v="22"/>
    <s v="Hallazgo Administrativo con presunta incidencia disciplinaria por falencias en la planeación del contrato 692/2017"/>
    <s v="Este hallazgo se origina en la falta de verificación de los recursos asignados al contrato "/>
    <n v="1"/>
    <s v="Diseñar e implementar un curso virtual en contratación."/>
    <s v="Curso diseñado e implementado"/>
    <s v="Número de cursos diseñados e implementados"/>
    <n v="1"/>
    <x v="5"/>
    <d v="2018-06-01T00:00:00"/>
    <d v="2018-12-31T00:00:00"/>
    <m/>
    <m/>
    <m/>
    <m/>
    <m/>
    <m/>
    <m/>
    <m/>
    <m/>
    <m/>
    <m/>
    <m/>
    <m/>
    <m/>
    <m/>
    <m/>
    <m/>
    <m/>
    <m/>
    <m/>
    <m/>
    <s v="No presentan avances."/>
    <s v="N/A"/>
    <n v="0"/>
    <m/>
    <m/>
    <m/>
    <m/>
    <m/>
    <m/>
    <m/>
    <m/>
    <m/>
    <m/>
    <m/>
    <m/>
    <m/>
    <m/>
    <m/>
    <m/>
    <m/>
    <m/>
    <m/>
    <m/>
    <m/>
    <m/>
    <m/>
    <m/>
    <m/>
    <n v="1"/>
    <n v="0"/>
    <n v="1"/>
    <n v="0"/>
    <s v="NO"/>
  </r>
  <r>
    <x v="1"/>
    <n v="40"/>
    <x v="23"/>
    <s v="Hallazgo Administrativo por fallas en el archivo de la documentación que hace parte de los contratos 583 y 548 de 2017"/>
    <s v="Este hallazgo se origina en la falta de organización en el archivo de la documentación del expediente contractual, como quiera que ahora se maneja de manera digital."/>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4"/>
    <s v="Hallazgo Administrativo por elaborar prórroga al contrato 583/2017, por un término superior al solicitado por el supervisor sin ninguna justificación"/>
    <s v="Error involuntario en la digitación del plazo de ejecución del contrato frente al requerido en los estudios previos, por la falta de verificación de este último documento.   "/>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m/>
    <n v="1"/>
    <n v="1"/>
    <n v="1"/>
    <n v="1"/>
    <s v="SI"/>
  </r>
  <r>
    <x v="1"/>
    <n v="40"/>
    <x v="25"/>
    <s v="Hallazgo Administrativo por deficiencias en la planeación y estructuración de los estudios previos del Contrato de Consultoría 587/2017"/>
    <s v="1.  Análisis  insuficiente del plazo de ejecución del contrato._x000a_2.  Valoración indebida de observaciones presentadas en el marco del estudio de mercado._x000a_3. Posible desconocimiento de las actividades a contratar y de la complejidad que implican las actividades de supervisión"/>
    <n v="1"/>
    <s v="Diseñar e implementar un curso virtual en contratación."/>
    <s v="Curso diseñado e implementado"/>
    <s v="Número de cursos diseñados e implementados"/>
    <n v="1"/>
    <x v="5"/>
    <d v="2018-06-01T00:00:00"/>
    <d v="2018-12-31T00:00:00"/>
    <m/>
    <m/>
    <m/>
    <m/>
    <m/>
    <m/>
    <m/>
    <m/>
    <m/>
    <m/>
    <m/>
    <m/>
    <m/>
    <m/>
    <m/>
    <m/>
    <m/>
    <m/>
    <m/>
    <m/>
    <m/>
    <s v="No presentan avances."/>
    <s v="N/A"/>
    <n v="0"/>
    <s v="No se presentan avances"/>
    <m/>
    <m/>
    <s v="No se presentan avances"/>
    <m/>
    <m/>
    <s v="No se presentan avances"/>
    <m/>
    <m/>
    <m/>
    <m/>
    <m/>
    <m/>
    <m/>
    <m/>
    <m/>
    <m/>
    <m/>
    <m/>
    <m/>
    <m/>
    <m/>
    <m/>
    <m/>
    <m/>
    <n v="1"/>
    <n v="0"/>
    <n v="1"/>
    <n v="0"/>
    <s v="NO"/>
  </r>
  <r>
    <x v="1"/>
    <n v="40"/>
    <x v="26"/>
    <s v="Hallazgo Administrativo por desactualización del archivo documental físico del contrato No. 573 de 2017."/>
    <s v="No existe integralidad de la información y unidad documental del contrato; lo que no permite que no se de cuenta de las actuaciones ejecutadas en el desarrollo del contrato."/>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7"/>
    <s v="Hallazgo Administrativo por menor valor aplicado en las retenciones al contratista, por error en la orden de pago No. 5428 de 2017 - Contrato 573 de 2017."/>
    <s v="Por error de digitación involuntario, en el ingreso manual de la base de retefuente se ingresó incorrectamente el valor en el sistema Opget."/>
    <n v="1"/>
    <s v="Implementar un control de revisión, en el momento en que se expidan las planillas de pago de proveedores y antes de que el responsable de presupuesto las firme, en donde se confronten y verifiquen las bases sujetas a Retenciones, descuentos tributarios y calculados y el valor a pagar, frente a las causaciones enviadas por el grupo de contabilidad."/>
    <s v="Porcentaje de planillas de pago con el control de revisión implementado"/>
    <s v="(Número de planillas de proveedores revisadas/ Número de planillas de proveedores por revisar)*100"/>
    <n v="100"/>
    <x v="9"/>
    <d v="2018-07-03T00:00:00"/>
    <d v="2018-12-31T00:00:00"/>
    <m/>
    <m/>
    <m/>
    <m/>
    <m/>
    <m/>
    <m/>
    <m/>
    <m/>
    <m/>
    <m/>
    <m/>
    <m/>
    <m/>
    <m/>
    <m/>
    <m/>
    <m/>
    <m/>
    <m/>
    <m/>
    <s v="Se presentan los soportes de las planillas de pago con el punto de control de revisión"/>
    <s v="Muestras de planillas con el visto bueno de revisión"/>
    <n v="100"/>
    <s v="No se presentan avances adicionales"/>
    <m/>
    <m/>
    <s v="No se presentan avances adicionales"/>
    <m/>
    <m/>
    <s v="No se presentan avances adicionales"/>
    <m/>
    <m/>
    <m/>
    <m/>
    <m/>
    <m/>
    <m/>
    <m/>
    <m/>
    <m/>
    <m/>
    <m/>
    <m/>
    <m/>
    <m/>
    <m/>
    <m/>
    <s v="Demanda"/>
    <n v="100"/>
    <n v="100"/>
    <n v="100"/>
    <n v="1"/>
    <s v="SI"/>
  </r>
  <r>
    <x v="1"/>
    <n v="40"/>
    <x v="28"/>
    <s v="Hallazgo administrativo con presunta incidencia disciplinaria por la constitución e incremento de Reservas Presupuestales en el año 2017, en contravía del principio de anualidad."/>
    <s v="Los lineamientos del Distrito frente al manejo del presupuesto, difieren en los límites de constitución de reservas mencionados en el hallazgo."/>
    <n v="1"/>
    <s v="Solicitar un concepto a la Secretaría de Hacienda con el fin de que se de claridad si las normas convocadas en el hallazgo se aplican o no a la Secretaría Distrital de Gobierno."/>
    <s v="Concepto solicitado"/>
    <s v="Número de conceptos solicitados"/>
    <n v="1"/>
    <x v="0"/>
    <d v="2018-06-01T00:00:00"/>
    <d v="2018-07-31T00:00:00"/>
    <m/>
    <m/>
    <m/>
    <m/>
    <m/>
    <m/>
    <m/>
    <m/>
    <m/>
    <m/>
    <m/>
    <m/>
    <m/>
    <m/>
    <m/>
    <m/>
    <m/>
    <m/>
    <m/>
    <m/>
    <m/>
    <s v="No presentan avances."/>
    <s v="N/A"/>
    <n v="0"/>
    <s v="Mediante radicado N° xxxx, se solicitó a la Dirección Distrital de Presupuesto un concepto sobre la normatividad aplicable en la reducción presupuestal sobre  la gestión de reservas presupuestales."/>
    <s v="Solicitud de concepto"/>
    <n v="1"/>
    <m/>
    <m/>
    <m/>
    <s v="El  04 de septiembre mediante radicado N° 20184210367882 la Dirección Distrital de Tesorería dio respuesta a la solicitud de concepto."/>
    <m/>
    <m/>
    <m/>
    <m/>
    <m/>
    <m/>
    <m/>
    <m/>
    <m/>
    <m/>
    <m/>
    <m/>
    <m/>
    <m/>
    <m/>
    <m/>
    <m/>
    <m/>
    <n v="1"/>
    <n v="1"/>
    <n v="1"/>
    <n v="1"/>
    <s v="SI"/>
  </r>
  <r>
    <x v="1"/>
    <n v="40"/>
    <x v="28"/>
    <s v="Hallazgo administrativo con presunta incidencia disciplinaria por la constitución e incremento de Reservas Presupuestales en el año 2017, en contravía del principio de anualidad."/>
    <s v="Deficiencias en la aplicación de las recomendaciones dadas en los informes de seguimiento a la depuración de reservas presupuestales."/>
    <n v="2"/>
    <s v="Realizar una capacitación donde se presente a los gerentes de proyectos y/o responsables de rubros las implicaciones que conlleva el aumento de reservas y los topes que se deben mantener. "/>
    <s v="Capacitación realizada"/>
    <s v="Número de capacitaciones realizadas"/>
    <n v="1"/>
    <x v="0"/>
    <d v="2018-06-01T00:00:00"/>
    <d v="2018-08-30T00:00:00"/>
    <m/>
    <m/>
    <m/>
    <m/>
    <m/>
    <m/>
    <m/>
    <m/>
    <m/>
    <m/>
    <m/>
    <m/>
    <m/>
    <m/>
    <m/>
    <m/>
    <m/>
    <m/>
    <m/>
    <m/>
    <m/>
    <s v="No presentan avances."/>
    <s v="N/A"/>
    <n v="0"/>
    <m/>
    <m/>
    <m/>
    <m/>
    <m/>
    <m/>
    <m/>
    <m/>
    <m/>
    <m/>
    <m/>
    <m/>
    <m/>
    <m/>
    <m/>
    <m/>
    <m/>
    <m/>
    <m/>
    <m/>
    <m/>
    <m/>
    <m/>
    <m/>
    <m/>
    <n v="1"/>
    <n v="0"/>
    <n v="1"/>
    <n v="0"/>
    <s v="NO"/>
  </r>
  <r>
    <x v="1"/>
    <n v="40"/>
    <x v="29"/>
    <s v="Observación administrativa por inconsistencias en la información ambiental reportada en el aplicativo SIVICOF"/>
    <s v="Error de digitación en el momento del registro de la información en el formato de SIVICOF"/>
    <n v="3"/>
    <s v="Desarrollar un entrenamiento en puesto de trabajo a las personas que reportan PACA, en el adecuado diligenciamiento del formato CB-1111-4,  con base en el instructivo de la Contraloría de Bogotá."/>
    <s v="Entrenamiento en puesto de trabajo para diligenciar formato CB-1111-4, realizado."/>
    <s v="Número de entrenamientos en puesto de trabajo realizados"/>
    <n v="1"/>
    <x v="1"/>
    <d v="2018-06-01T00:00:00"/>
    <d v="2018-06-30T00:00:00"/>
    <m/>
    <m/>
    <m/>
    <m/>
    <m/>
    <m/>
    <m/>
    <m/>
    <m/>
    <m/>
    <m/>
    <m/>
    <m/>
    <m/>
    <m/>
    <m/>
    <m/>
    <m/>
    <m/>
    <m/>
    <m/>
    <s v="Se realizó el entrenamiento en el puesto de trabajo a la profesional de la Oficina Asesora de Planeación encaragada de reportar a la Contraloría de Bogotá la cuenta anual de gestión ambiental, sobre el tema PACA."/>
    <s v="Registro de capacitación y/o entrenamiento que reposan en el archivo físico del sistema de gestión ambiental."/>
    <n v="1"/>
    <m/>
    <m/>
    <m/>
    <m/>
    <m/>
    <m/>
    <m/>
    <m/>
    <m/>
    <m/>
    <m/>
    <m/>
    <m/>
    <m/>
    <m/>
    <m/>
    <m/>
    <m/>
    <m/>
    <m/>
    <m/>
    <m/>
    <m/>
    <m/>
    <m/>
    <n v="1"/>
    <n v="1"/>
    <n v="1"/>
    <n v="1"/>
    <s v="SI"/>
  </r>
  <r>
    <x v="1"/>
    <n v="40"/>
    <x v="30"/>
    <s v="Hallazgo administrativo por ausencia total de Referencias Cruzadas en las Notas a los Estados Financieros de carácter específico según documento electrónico CBN-0906 vigencia 2017, según Resolución 533 de 2015, Marco Conceptual (Capítulos 4 y 6); y Resolución 356 de 2007, numeral 3 del capítulo II del título III Procedimientos Relativos a los Estados, Informes, y Reportes Contables."/>
    <s v="Se utilizó la metodología tradicional, que hasta el momento no había sido objeto de observación, no obstante siempre se ha cumplido con el objetivo de las notas a los estados financieros"/>
    <n v="1"/>
    <s v="Implementar la funcionalidad de &quot;Referencias Cruzadas&quot; a partir de la vigencia 2018, para la elaboración de las Notas a los Estados Financieros."/>
    <s v="Notas a los Estados Financieros con la funcionalidad de &quot;Referencias Cruzadas&quot; implementada."/>
    <s v="N° de Notas a los Estados Financieros con la funcionalidad de &quot;Referencias Cruzadas&quot; implementada."/>
    <n v="1"/>
    <x v="9"/>
    <d v="2018-07-03T00:00:00"/>
    <d v="2019-02-15T00:00:00"/>
    <m/>
    <m/>
    <m/>
    <m/>
    <m/>
    <m/>
    <m/>
    <m/>
    <m/>
    <m/>
    <m/>
    <m/>
    <m/>
    <m/>
    <m/>
    <m/>
    <m/>
    <m/>
    <m/>
    <m/>
    <m/>
    <s v="No presentan avances."/>
    <s v="N/A"/>
    <n v="0"/>
    <s v="No presentan avances."/>
    <s v="N/A"/>
    <n v="0"/>
    <s v="No presentan avances."/>
    <s v="N/A"/>
    <n v="0"/>
    <s v="No presentan avances."/>
    <s v="N/A"/>
    <n v="0"/>
    <m/>
    <m/>
    <m/>
    <m/>
    <m/>
    <m/>
    <m/>
    <m/>
    <m/>
    <m/>
    <m/>
    <m/>
    <m/>
    <m/>
    <m/>
    <m/>
    <n v="1"/>
    <n v="0"/>
    <n v="1"/>
    <n v="0"/>
    <s v="NO"/>
  </r>
  <r>
    <x v="1"/>
    <n v="40"/>
    <x v="31"/>
    <s v="Hallazgo administrativo conforme al capítulo I Estructura, del título I Catálogo General de Cuentas, por denominación incompleta sin códigos contables e ilustración insuficiente de los Grupos que componen la Clase 1 - Activo, en particular el Grupo 14 - Deudores, presentados en las Notas a los Estados Financieros de carácter específico reportadas en documento electrónico CBN-0906 de SIVICOF vigencia 2017."/>
    <s v="Por error de digitación Involuntario, se omitió el numero de la cuenta en las nota a los Estados Financieros  en las cuentas 1105 Caja y 14 Deudores de los folios 31 y 32 "/>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2"/>
    <s v="Hallazgo administrativo por incumplimiento de un compromiso adquirido a través de acta de Comité Técnico relacionado con el saldo de $ 3,6 millones en la cuenta 1420 - Avances y Anticipos Entregados, reportado en los documentos electrónicos CBN-0906 y CBN-1009 de SIVICOF vigencia 2017."/>
    <s v="El tramite normal que requiere el proceso de documentación, elaboración, revisión, tramite de firma y publicación de un acto administrativo no permitió que el acto administrativo quedará firmado y publicado antes de la fecha de publicación de las notas a los estados financieros."/>
    <n v="1"/>
    <s v="Expedir la resolución de depuración del saldo de Anticipos, según el compromiso del Comité Técnico."/>
    <s v="Resolución de Depuración expedida"/>
    <s v="Número de Resoluciones de Depuración expedida"/>
    <n v="1"/>
    <x v="9"/>
    <d v="2018-07-03T00:00:00"/>
    <d v="2018-12-31T00:00:00"/>
    <m/>
    <m/>
    <m/>
    <m/>
    <m/>
    <m/>
    <m/>
    <m/>
    <m/>
    <m/>
    <m/>
    <m/>
    <m/>
    <m/>
    <m/>
    <m/>
    <m/>
    <m/>
    <m/>
    <m/>
    <m/>
    <s v="Se elaboró y firmó la resolución a que refiere la acción."/>
    <s v="Resolución"/>
    <n v="1"/>
    <s v="No se presenta avances adicionales"/>
    <m/>
    <m/>
    <s v="No se presenta avances adicionales"/>
    <m/>
    <m/>
    <s v="No se presenta avances adicionales"/>
    <m/>
    <m/>
    <m/>
    <m/>
    <m/>
    <m/>
    <m/>
    <m/>
    <m/>
    <m/>
    <m/>
    <m/>
    <m/>
    <m/>
    <m/>
    <m/>
    <m/>
    <m/>
    <n v="1"/>
    <n v="1"/>
    <n v="1"/>
    <n v="1"/>
    <s v="SI"/>
  </r>
  <r>
    <x v="1"/>
    <n v="40"/>
    <x v="33"/>
    <s v="Hallazgo administrativo por denominación inexacta e información parcial de la subcuenta 142402 - Recursos Entregados en Administración, en las Notas a los Estados Financieros de carácter específico presentadas en el documento electrónico CBN-0906 a SIVICOF para la vigencia 2017."/>
    <s v="Por error de digitación Involuntario, la subcuenta 142402 se denominó cuenta siendo subcuenta y adicionalmente se cometió un error al imprimir el documento donde se omitió la última línea explicativa de esta cuenta"/>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1"/>
    <s v="Realizar un inventario mensual de bodega, quedando debidamente documentados y presentarlos al comité de inventarios."/>
    <s v="Porcentaje de inventarios realizados"/>
    <s v="(Número de Inventarios Realizados en Bodega / Número de Inventarios Programados en Bodega)*100"/>
    <n v="5"/>
    <x v="4"/>
    <d v="2018-06-01T00:00:00"/>
    <d v="2018-12-31T00:00:00"/>
    <m/>
    <m/>
    <m/>
    <m/>
    <m/>
    <m/>
    <m/>
    <m/>
    <m/>
    <m/>
    <m/>
    <m/>
    <m/>
    <m/>
    <m/>
    <m/>
    <m/>
    <m/>
    <m/>
    <m/>
    <m/>
    <s v="No presentan avances."/>
    <s v="N/A"/>
    <n v="0"/>
    <s v="La Dirección Administrativa realizó la verificación del inventario en bodega en el mes de julio, como soporte reposa el acta respectiva."/>
    <s v="Acta de inventario"/>
    <n v="1"/>
    <s v="La Dirección Administrativa realizó la verificación del inventario en bodega en el mes de agosto, como soporte reposa el acta respectiva."/>
    <s v="Acta de inventario"/>
    <n v="1"/>
    <s v="No presentan avances."/>
    <m/>
    <m/>
    <m/>
    <m/>
    <m/>
    <m/>
    <m/>
    <m/>
    <m/>
    <m/>
    <m/>
    <m/>
    <m/>
    <m/>
    <m/>
    <m/>
    <m/>
    <m/>
    <n v="5"/>
    <n v="2"/>
    <n v="5"/>
    <n v="0.4"/>
    <s v="NO"/>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2"/>
    <s v="Realizar  un inventario mensual  en cada dependencia de manera aleatoria. "/>
    <s v="Porcentaje de inventarios realizados"/>
    <s v="(Número de Inventarios Realizados en Dependencias / Número de Inventarios Programados en Dependencias)*100"/>
    <n v="5"/>
    <x v="4"/>
    <d v="2018-06-01T00:00:00"/>
    <d v="2018-12-31T00:00:00"/>
    <m/>
    <m/>
    <m/>
    <m/>
    <m/>
    <m/>
    <m/>
    <m/>
    <m/>
    <m/>
    <m/>
    <m/>
    <m/>
    <m/>
    <m/>
    <m/>
    <m/>
    <m/>
    <m/>
    <m/>
    <m/>
    <s v="No presentan avances."/>
    <s v="N/A"/>
    <n v="0"/>
    <s v="La Dirección Administrativa realizó inventarios aleatorios en las dependencias de la Entidad en el mes de julio, como soporte reposa el acta respectiva."/>
    <s v="Actas de inventario"/>
    <n v="1"/>
    <s v="La Dirección Administrativa realizó inventarios aleatorios en las dependencias de la Entidad en el mes de agosto, como soporte reposa el acta respectiva."/>
    <s v="Actas de inventario"/>
    <n v="1"/>
    <s v="No presentan avances."/>
    <m/>
    <m/>
    <m/>
    <m/>
    <m/>
    <m/>
    <m/>
    <m/>
    <m/>
    <m/>
    <m/>
    <m/>
    <m/>
    <m/>
    <m/>
    <m/>
    <m/>
    <m/>
    <n v="5"/>
    <n v="2"/>
    <n v="5"/>
    <n v="0.4"/>
    <s v="NO"/>
  </r>
  <r>
    <x v="1"/>
    <n v="40"/>
    <x v="35"/>
    <s v="Hallazgo Administrativo sobre las Notas a los Estados Financieros reportados en el documento electrónico CBN-0906 a SIVICOF para la vigencia 2017, en el grupo 24- Cuentas por Pagar y en particular las cuentas 2401- Adquisición de Bienes y Servicios Nacionales, 2425- Acreedores, 2460- Sentencias Judiciales, 2505- Salarios y Prestaciones Sociales, 2710- Provisión para contingencias y 1670- Equipos de Comunicación y Computación con subcuentas, por ausencia de información con las características fundamentales y por ausencia de información con las características de mejora según los numerales 4.1 y 4.2 del Marco Conceptual de las Entidades de Gobierno amparado por la Resolución 533 de 2015, CGN."/>
    <s v="Según el criterio del auditor la información de estas cuentas, no fue suficiente a pesar de la información de estados financieros, anexos y demás información requerida por el auditor"/>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41" firstHeaderRow="1" firstDataRow="2" firstDataCol="1"/>
  <pivotFields count="67">
    <pivotField axis="axisCol" showAll="0">
      <items count="3">
        <item x="0"/>
        <item x="1"/>
        <item t="default"/>
      </items>
    </pivotField>
    <pivotField showAll="0"/>
    <pivotField axis="axisRow" dataField="1" showAll="0">
      <items count="37">
        <item x="0"/>
        <item x="1"/>
        <item x="2"/>
        <item x="11"/>
        <item x="13"/>
        <item x="14"/>
        <item x="15"/>
        <item x="16"/>
        <item x="17"/>
        <item x="26"/>
        <item x="27"/>
        <item x="18"/>
        <item x="19"/>
        <item x="20"/>
        <item x="21"/>
        <item x="22"/>
        <item x="23"/>
        <item x="24"/>
        <item x="25"/>
        <item x="28"/>
        <item x="10"/>
        <item x="12"/>
        <item x="29"/>
        <item x="3"/>
        <item x="30"/>
        <item x="31"/>
        <item x="32"/>
        <item x="33"/>
        <item x="34"/>
        <item x="35"/>
        <item x="4"/>
        <item x="5"/>
        <item x="6"/>
        <item x="7"/>
        <item x="8"/>
        <item x="9"/>
        <item t="default"/>
      </items>
    </pivotField>
    <pivotField showAll="0"/>
    <pivotField showAll="0"/>
    <pivotField showAll="0"/>
    <pivotField showAll="0"/>
    <pivotField showAll="0"/>
    <pivotField showAll="0"/>
    <pivotField showAll="0"/>
    <pivotField showAll="0">
      <items count="11">
        <item x="4"/>
        <item x="5"/>
        <item x="6"/>
        <item x="3"/>
        <item x="7"/>
        <item x="9"/>
        <item x="1"/>
        <item x="2"/>
        <item x="8"/>
        <item x="0"/>
        <item t="default"/>
      </items>
    </pivotField>
    <pivotField numFmtId="164"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s>
  <rowFields count="1">
    <field x="2"/>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0"/>
  </colFields>
  <colItems count="3">
    <i>
      <x/>
    </i>
    <i>
      <x v="1"/>
    </i>
    <i t="grand">
      <x/>
    </i>
  </colItems>
  <dataFields count="1">
    <dataField name="Cuenta de No. HALLAZGO" fld="2"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7" name="Tabla18" displayName="Tabla18" ref="A4:M28" totalsRowShown="0" headerRowDxfId="102" dataDxfId="101">
  <autoFilter ref="A4:M28">
    <filterColumn colId="9">
      <filters>
        <filter val="Recursos entregados en administración"/>
        <filter val="Recursos recibidos en administración"/>
      </filters>
    </filterColumn>
  </autoFilter>
  <tableColumns count="13">
    <tableColumn id="1" name="N°" dataDxfId="100"/>
    <tableColumn id="2" name="VIGENCIA DE LA AUDITORÍA O VISITA" dataDxfId="99"/>
    <tableColumn id="3" name="CODIGO AUDITORÍA SEGÚN PAD DE LA VIGENCIA" dataDxfId="98"/>
    <tableColumn id="4" name="No. HALLAZGO" dataDxfId="97"/>
    <tableColumn id="5" name="DESCRIPCIÓN HALLAZGO" dataDxfId="96"/>
    <tableColumn id="6" name="CODIGO ACCIÓN" dataDxfId="95"/>
    <tableColumn id="7" name="DESCRIPCIÓN ACCIÓN" dataDxfId="94"/>
    <tableColumn id="8" name="FECHA DE TERMINACIÓN" dataDxfId="93"/>
    <tableColumn id="9" name="ACCIONES ADELANTADAS (Reporte Cuenta Anual vigencia 2015)" dataDxfId="92"/>
    <tableColumn id="10" name="TEMA IDENTIFICADO" dataDxfId="91"/>
    <tableColumn id="11" name="AUDITORÍA DE REGULARIDAD PAD 2016" dataDxfId="90"/>
    <tableColumn id="12" name="AUDITORÍA DE REGULARIDAD PAD 2017" dataDxfId="89"/>
    <tableColumn id="13" name="AUDITORÍA DE REGULARIDAD PAD 2018" dataDxfId="88"/>
  </tableColumns>
  <tableStyleInfo name="TableStyleLight19" showFirstColumn="0" showLastColumn="0" showRowStripes="1" showColumnStripes="0"/>
</table>
</file>

<file path=xl/tables/table2.xml><?xml version="1.0" encoding="utf-8"?>
<table xmlns="http://schemas.openxmlformats.org/spreadsheetml/2006/main" id="1" name="Tabla1" displayName="Tabla1" ref="B8:J18" totalsRowCount="1" headerRowDxfId="87" dataDxfId="86">
  <autoFilter ref="B8:J17"/>
  <tableColumns count="9">
    <tableColumn id="1" name="Dependencia" totalsRowLabel="Total" dataDxfId="85" totalsRowDxfId="84"/>
    <tableColumn id="2" name="Total Acciones" totalsRowFunction="sum" dataDxfId="83" totalsRowDxfId="82">
      <calculatedColumnFormula>COUNTIF(Completo!$K$7:$K$56,Resumen!B9)</calculatedColumnFormula>
    </tableColumn>
    <tableColumn id="3" name="Acciones Cumplidas" totalsRowFunction="sum" dataDxfId="81" totalsRowDxfId="80">
      <calculatedColumnFormula>COUNTIFS(Completo!$K$7:$K$56,Resumen!B9,Completo!$CS$7:$CS$56,Resumen!$D$1)</calculatedColumnFormula>
    </tableColumn>
    <tableColumn id="4" name="Acciones por Cumplir" totalsRowFunction="custom" dataDxfId="79" totalsRowDxfId="78">
      <calculatedColumnFormula>+C9-D9</calculatedColumnFormula>
      <totalsRowFormula>+Tabla1[[#Totals],[Total Acciones]]-Tabla1[[#Totals],[Acciones Cumplidas]]</totalsRowFormula>
    </tableColumn>
    <tableColumn id="9" name="% Acciones cumplidas" totalsRowFunction="custom" dataDxfId="77" totalsRowDxfId="76" dataCellStyle="Porcentaje">
      <calculatedColumnFormula>+D9/C9</calculatedColumnFormula>
      <totalsRowFormula>+Tabla1[[#Totals],[Acciones Cumplidas]]/Tabla1[[#Totals],[Total Acciones]]</totalsRowFormula>
    </tableColumn>
    <tableColumn id="5" name="# Acciones cumplimiento 0%" dataDxfId="75" totalsRowDxfId="74" dataCellStyle="Porcentaje">
      <calculatedColumnFormula>COUNTIFS(Completo!$K$7:$K$56,Resumen!B9,Completo!$CR$7:$CR$56,Resumen!$E$1)</calculatedColumnFormula>
    </tableColumn>
    <tableColumn id="6" name="Promedio cumplimiento acciones - Total" dataDxfId="73" totalsRowDxfId="72" dataCellStyle="Porcentaje">
      <calculatedColumnFormula>AVERAGEIFS(Completo!$CR$7:$CR$56,Completo!$K$7:$K$56,Resumen!B9)</calculatedColumnFormula>
    </tableColumn>
    <tableColumn id="7" name="Tareas Pendientes" dataDxfId="71"/>
    <tableColumn id="8" name="Cumplimiento al 30 de Junio de 2018, según programación" dataDxfId="70">
      <calculatedColumnFormula>6/6</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id="2" name="Tabla2" displayName="Tabla2" ref="B24:J33" totalsRowCount="1" headerRowDxfId="69" dataDxfId="68">
  <autoFilter ref="B24:J32"/>
  <tableColumns count="9">
    <tableColumn id="1" name="Dependencia" totalsRowLabel="Total" dataDxfId="67" totalsRowDxfId="66"/>
    <tableColumn id="2" name="Total Acciones" totalsRowFunction="sum" dataDxfId="65" totalsRowDxfId="64">
      <calculatedColumnFormula>COUNTIF(Completo!$K$7:$K$56,Resumen!B25)</calculatedColumnFormula>
    </tableColumn>
    <tableColumn id="3" name="Acciones Cumplidas" totalsRowFunction="sum" dataDxfId="63" totalsRowDxfId="62">
      <calculatedColumnFormula>COUNTIFS(Completo!$K$7:$K$56,Resumen!B25,Completo!$CS$7:$CS$56,Resumen!$D$1)</calculatedColumnFormula>
    </tableColumn>
    <tableColumn id="4" name="Acciones por Cumplir" totalsRowFunction="custom" dataDxfId="61" totalsRowDxfId="60">
      <calculatedColumnFormula>+C25-D25</calculatedColumnFormula>
      <totalsRowFormula>+Tabla2[[#Totals],[Total Acciones]]-Tabla2[[#Totals],[Acciones Cumplidas]]</totalsRowFormula>
    </tableColumn>
    <tableColumn id="5" name="% Acciones cumplidas" totalsRowFunction="custom" dataDxfId="59" totalsRowDxfId="58">
      <calculatedColumnFormula>+D25/C25</calculatedColumnFormula>
      <totalsRowFormula>+Tabla2[[#Totals],[Acciones Cumplidas]]/Tabla2[[#Totals],[Total Acciones]]</totalsRowFormula>
    </tableColumn>
    <tableColumn id="6" name="# Acciones cumplimiento 0%" dataDxfId="57" totalsRowDxfId="56" dataCellStyle="Porcentaje">
      <calculatedColumnFormula>COUNTIFS(Completo!$K$7:$K$56,Resumen!B25,Completo!$CR$7:$CR$56,Resumen!$E$1)</calculatedColumnFormula>
    </tableColumn>
    <tableColumn id="7" name="Promedio cumplimiento acciones" dataDxfId="55" dataCellStyle="Porcentaje">
      <calculatedColumnFormula>AVERAGEIFS(Completo!$CR$7:$CR$56,Completo!$K$7:$K$56,Resumen!B25)</calculatedColumnFormula>
    </tableColumn>
    <tableColumn id="8" name="Tareas Pendientes" dataDxfId="54"/>
    <tableColumn id="9" name="Cumplimiento al 30 de Junio de 2018, según programación" dataDxfId="53">
      <calculatedColumnFormula>+Tabla1[[#This Row],[Promedio cumplimiento acciones - Total]]</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id="3" name="Tabla3" displayName="Tabla3" ref="B36:G37" totalsRowShown="0" headerRowDxfId="52" dataDxfId="51" tableBorderDxfId="50">
  <autoFilter ref="B36:G37"/>
  <tableColumns count="6">
    <tableColumn id="1" name="Consolidado" dataDxfId="49"/>
    <tableColumn id="2" name="Total Acciones" dataDxfId="48">
      <calculatedColumnFormula>+Tabla1[[#Totals],[Total Acciones]]+Tabla2[[#Totals],[Total Acciones]]</calculatedColumnFormula>
    </tableColumn>
    <tableColumn id="3" name="Acciones Cumplidas" dataDxfId="47">
      <calculatedColumnFormula>+Tabla1[[#Totals],[Acciones Cumplidas]]+Tabla2[[#Totals],[Acciones Cumplidas]]</calculatedColumnFormula>
    </tableColumn>
    <tableColumn id="4" name="Acciones por Cumplir" dataDxfId="46">
      <calculatedColumnFormula>+Tabla1[[#Totals],[Acciones por Cumplir]]+Tabla2[[#Totals],[Acciones por Cumplir]]</calculatedColumnFormula>
    </tableColumn>
    <tableColumn id="5" name="% Acciones cumplidas" dataDxfId="45" dataCellStyle="Porcentaje">
      <calculatedColumnFormula>+Tabla3[Acciones Cumplidas]/Tabla3[Total Acciones]</calculatedColumnFormula>
    </tableColumn>
    <tableColumn id="6" name="Promedio cumplimiento acciones" dataDxfId="44">
      <calculatedColumnFormula>AVERAGE(Completo!CR7:CR56)</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4" name="Tabla15" displayName="Tabla15" ref="B8:J18" totalsRowCount="1" headerRowDxfId="43" dataDxfId="42">
  <autoFilter ref="B8:J17"/>
  <sortState ref="B9:J15">
    <sortCondition descending="1" ref="H9"/>
  </sortState>
  <tableColumns count="9">
    <tableColumn id="1" name="Dependencia" totalsRowLabel="Total" dataDxfId="41" totalsRowDxfId="40"/>
    <tableColumn id="2" name="Total Acciones" totalsRowFunction="sum" dataDxfId="39" totalsRowDxfId="38">
      <calculatedColumnFormula>COUNTIF(Completo!$K$7:$K$68,Tabla15[[#This Row],[Dependencia]])</calculatedColumnFormula>
    </tableColumn>
    <tableColumn id="3" name="Acciones Cumplidas" totalsRowFunction="sum" dataDxfId="37" totalsRowDxfId="36">
      <calculatedColumnFormula>COUNTIFS(Completo!$K$7:$K$68,Tabla15[[#This Row],[Dependencia]],Completo!$CS$7:$CS$68,Resumen!$D$1)</calculatedColumnFormula>
    </tableColumn>
    <tableColumn id="4" name="Acciones por Cumplir" totalsRowFunction="custom" dataDxfId="35" totalsRowDxfId="34">
      <calculatedColumnFormula>+C9-D9</calculatedColumnFormula>
      <totalsRowFormula>+Tabla15[[#Totals],[Total Acciones]]-Tabla15[[#Totals],[Acciones Cumplidas]]</totalsRowFormula>
    </tableColumn>
    <tableColumn id="9" name="% Acciones cumplidas" totalsRowFunction="custom" dataDxfId="33" totalsRowDxfId="32" dataCellStyle="Porcentaje">
      <calculatedColumnFormula>+D9/C9</calculatedColumnFormula>
      <totalsRowFormula>+Tabla15[[#Totals],[Acciones Cumplidas]]/Tabla15[[#Totals],[Total Acciones]]</totalsRowFormula>
    </tableColumn>
    <tableColumn id="5" name="# Acciones cumplimiento 0%" dataDxfId="31" totalsRowDxfId="30" dataCellStyle="Porcentaje">
      <calculatedColumnFormula>COUNTIFS(Completo!$K$7:$K$68,Tabla15[[#This Row],[Dependencia]],Completo!$CR$7:$CR$68,Resumen!$E$1)</calculatedColumnFormula>
    </tableColumn>
    <tableColumn id="6" name="Promedio cumplimiento acciones - Total" dataDxfId="29" totalsRowDxfId="28" dataCellStyle="Porcentaje">
      <calculatedColumnFormula>AVERAGEIFS(Completo!$CR$7:$CR$56,Completo!$K$7:$K$56,Resumen!B9)</calculatedColumnFormula>
    </tableColumn>
    <tableColumn id="7" name="Tareas Pendientes" dataDxfId="27"/>
    <tableColumn id="8" name="Cumplimiento al 30 de Junio de 2018, según programación" dataDxfId="26">
      <calculatedColumnFormula>6/6</calculatedColumnFormula>
    </tableColumn>
  </tableColumns>
  <tableStyleInfo name="TableStyleMedium13" showFirstColumn="0" showLastColumn="0" showRowStripes="1" showColumnStripes="0"/>
</table>
</file>

<file path=xl/tables/table6.xml><?xml version="1.0" encoding="utf-8"?>
<table xmlns="http://schemas.openxmlformats.org/spreadsheetml/2006/main" id="5" name="Tabla26" displayName="Tabla26" ref="B24:J28" totalsRowCount="1" headerRowDxfId="25" dataDxfId="24">
  <autoFilter ref="B24:J27"/>
  <sortState ref="B25:J27">
    <sortCondition descending="1" ref="H25"/>
  </sortState>
  <tableColumns count="9">
    <tableColumn id="1" name="Dependencia" totalsRowLabel="Total" dataDxfId="23" totalsRowDxfId="22"/>
    <tableColumn id="2" name="Total Acciones" totalsRowFunction="sum" dataDxfId="21" totalsRowDxfId="20">
      <calculatedColumnFormula>COUNTIF(Completo!$K$7:$K$56,Tabla26[[#This Row],[Dependencia]])</calculatedColumnFormula>
    </tableColumn>
    <tableColumn id="3" name="Acciones Cumplidas" totalsRowFunction="sum" dataDxfId="19" totalsRowDxfId="18">
      <calculatedColumnFormula>COUNTIFS(Completo!$K$7:$K$68,Tabla26[[#This Row],[Dependencia]],Completo!$CS$7:$CS$68,Resumen!$D$1)</calculatedColumnFormula>
    </tableColumn>
    <tableColumn id="4" name="Acciones por Cumplir" totalsRowFunction="custom" dataDxfId="17" totalsRowDxfId="16">
      <calculatedColumnFormula>+C25-D25</calculatedColumnFormula>
      <totalsRowFormula>+Tabla26[[#Totals],[Total Acciones]]-Tabla26[[#Totals],[Acciones Cumplidas]]</totalsRowFormula>
    </tableColumn>
    <tableColumn id="5" name="% Acciones cumplidas" totalsRowFunction="custom" dataDxfId="15" totalsRowDxfId="14">
      <calculatedColumnFormula>+D25/C25</calculatedColumnFormula>
      <totalsRowFormula>+Tabla26[[#Totals],[Acciones Cumplidas]]/Tabla26[[#Totals],[Total Acciones]]</totalsRowFormula>
    </tableColumn>
    <tableColumn id="6" name="# Acciones cumplimiento 0%" dataDxfId="13" totalsRowDxfId="12" dataCellStyle="Porcentaje">
      <calculatedColumnFormula>COUNTIFS(Completo!$K$7:$K$56,Resumen!B25,Completo!$CR$7:$CR$56,Resumen!$E$1)</calculatedColumnFormula>
    </tableColumn>
    <tableColumn id="7" name="Promedio cumplimiento acciones" dataDxfId="11" dataCellStyle="Porcentaje">
      <calculatedColumnFormula>AVERAGEIFS(Completo!$CR$7:$CR$56,Completo!$K$7:$K$56,Resumen!B25)</calculatedColumnFormula>
    </tableColumn>
    <tableColumn id="8" name="Tareas Pendientes" dataDxfId="10"/>
    <tableColumn id="9" name="Cumplimiento al 30 de Junio de 2018, según programación" dataDxfId="9">
      <calculatedColumnFormula>+Tabla1[[#This Row],[Promedio cumplimiento acciones - Total]]</calculatedColumnFormula>
    </tableColumn>
  </tableColumns>
  <tableStyleInfo name="TableStyleMedium13" showFirstColumn="0" showLastColumn="0" showRowStripes="1" showColumnStripes="0"/>
</table>
</file>

<file path=xl/tables/table7.xml><?xml version="1.0" encoding="utf-8"?>
<table xmlns="http://schemas.openxmlformats.org/spreadsheetml/2006/main" id="6" name="Tabla37" displayName="Tabla37" ref="B31:G32" totalsRowShown="0" headerRowDxfId="8" dataDxfId="7" tableBorderDxfId="6">
  <autoFilter ref="B31:G32"/>
  <tableColumns count="6">
    <tableColumn id="1" name="Consolidado" dataDxfId="5"/>
    <tableColumn id="2" name="Total Acciones" dataDxfId="4">
      <calculatedColumnFormula>+Tabla15[[#Totals],[Total Acciones]]+Tabla26[[#Totals],[Total Acciones]]</calculatedColumnFormula>
    </tableColumn>
    <tableColumn id="3" name="Acciones Cumplidas" dataDxfId="3">
      <calculatedColumnFormula>+Tabla15[[#Totals],[Acciones Cumplidas]]+Tabla26[[#Totals],[Acciones Cumplidas]]</calculatedColumnFormula>
    </tableColumn>
    <tableColumn id="4" name="Acciones por Cumplir" dataDxfId="2">
      <calculatedColumnFormula>+Tabla15[[#Totals],[Acciones por Cumplir]]+Tabla26[[#Totals],[Acciones por Cumplir]]</calculatedColumnFormula>
    </tableColumn>
    <tableColumn id="5" name="% Acciones cumplidas" dataDxfId="1" dataCellStyle="Porcentaje">
      <calculatedColumnFormula>+Tabla37[Acciones Cumplidas]/Tabla37[Total Acciones]</calculatedColumnFormula>
    </tableColumn>
    <tableColumn id="6" name="Promedio cumplimiento acciones" dataDxfId="0">
      <calculatedColumnFormula>AVERAGE(Completo!CR7:CR68)</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41"/>
  <sheetViews>
    <sheetView workbookViewId="0">
      <selection activeCell="K16" sqref="K16"/>
    </sheetView>
  </sheetViews>
  <sheetFormatPr baseColWidth="10" defaultRowHeight="15" x14ac:dyDescent="0.25"/>
  <cols>
    <col min="1" max="1" width="23.7109375" bestFit="1" customWidth="1"/>
    <col min="2" max="2" width="22.42578125" bestFit="1" customWidth="1"/>
    <col min="3" max="3" width="5" bestFit="1" customWidth="1"/>
    <col min="4" max="4" width="12.5703125" bestFit="1" customWidth="1"/>
    <col min="9" max="9" width="29.28515625" customWidth="1"/>
  </cols>
  <sheetData>
    <row r="3" spans="1:12" x14ac:dyDescent="0.25">
      <c r="A3" s="65" t="s">
        <v>422</v>
      </c>
      <c r="B3" s="65" t="s">
        <v>421</v>
      </c>
    </row>
    <row r="4" spans="1:12" x14ac:dyDescent="0.25">
      <c r="A4" s="65" t="s">
        <v>419</v>
      </c>
      <c r="B4">
        <v>2017</v>
      </c>
      <c r="C4">
        <v>2018</v>
      </c>
      <c r="D4" t="s">
        <v>420</v>
      </c>
    </row>
    <row r="5" spans="1:12" x14ac:dyDescent="0.25">
      <c r="A5" s="66" t="s">
        <v>14</v>
      </c>
      <c r="B5" s="67">
        <v>1</v>
      </c>
      <c r="C5" s="67"/>
      <c r="D5" s="67">
        <v>1</v>
      </c>
    </row>
    <row r="6" spans="1:12" x14ac:dyDescent="0.25">
      <c r="A6" s="66" t="s">
        <v>28</v>
      </c>
      <c r="B6" s="67">
        <v>1</v>
      </c>
      <c r="C6" s="67"/>
      <c r="D6" s="67">
        <v>1</v>
      </c>
    </row>
    <row r="7" spans="1:12" x14ac:dyDescent="0.25">
      <c r="A7" s="66" t="s">
        <v>33</v>
      </c>
      <c r="B7" s="67">
        <v>1</v>
      </c>
      <c r="C7" s="67"/>
      <c r="D7" s="67">
        <v>1</v>
      </c>
    </row>
    <row r="8" spans="1:12" ht="15.75" thickBot="1" x14ac:dyDescent="0.3">
      <c r="A8" s="66" t="s">
        <v>66</v>
      </c>
      <c r="B8" s="67">
        <v>1</v>
      </c>
      <c r="C8" s="67"/>
      <c r="D8" s="67">
        <v>1</v>
      </c>
    </row>
    <row r="9" spans="1:12" ht="15.75" thickBot="1" x14ac:dyDescent="0.3">
      <c r="A9" s="66" t="s">
        <v>41</v>
      </c>
      <c r="B9" s="67"/>
      <c r="C9" s="67">
        <v>1</v>
      </c>
      <c r="D9" s="67">
        <v>1</v>
      </c>
      <c r="I9" s="101" t="s">
        <v>423</v>
      </c>
      <c r="J9" s="103" t="s">
        <v>359</v>
      </c>
      <c r="K9" s="104"/>
      <c r="L9" s="101" t="s">
        <v>420</v>
      </c>
    </row>
    <row r="10" spans="1:12" ht="16.5" thickTop="1" thickBot="1" x14ac:dyDescent="0.3">
      <c r="A10" s="66" t="s">
        <v>172</v>
      </c>
      <c r="B10" s="67"/>
      <c r="C10" s="67">
        <v>3</v>
      </c>
      <c r="D10" s="67">
        <v>3</v>
      </c>
      <c r="I10" s="102"/>
      <c r="J10" s="68">
        <v>2017</v>
      </c>
      <c r="K10" s="68">
        <v>2018</v>
      </c>
      <c r="L10" s="102"/>
    </row>
    <row r="11" spans="1:12" ht="15.75" thickBot="1" x14ac:dyDescent="0.3">
      <c r="A11" s="66" t="s">
        <v>173</v>
      </c>
      <c r="B11" s="67"/>
      <c r="C11" s="67">
        <v>3</v>
      </c>
      <c r="D11" s="67">
        <v>3</v>
      </c>
      <c r="I11" s="69" t="s">
        <v>13</v>
      </c>
      <c r="J11" s="70">
        <v>1</v>
      </c>
      <c r="K11" s="70">
        <v>6</v>
      </c>
      <c r="L11" s="70">
        <v>7</v>
      </c>
    </row>
    <row r="12" spans="1:12" ht="15.75" thickBot="1" x14ac:dyDescent="0.3">
      <c r="A12" s="66" t="s">
        <v>174</v>
      </c>
      <c r="B12" s="67"/>
      <c r="C12" s="67">
        <v>1</v>
      </c>
      <c r="D12" s="67">
        <v>1</v>
      </c>
      <c r="I12" s="69" t="s">
        <v>22</v>
      </c>
      <c r="J12" s="70">
        <v>4</v>
      </c>
      <c r="K12" s="70">
        <v>6</v>
      </c>
      <c r="L12" s="70">
        <v>10</v>
      </c>
    </row>
    <row r="13" spans="1:12" ht="15.75" thickBot="1" x14ac:dyDescent="0.3">
      <c r="A13" s="66" t="s">
        <v>175</v>
      </c>
      <c r="B13" s="67"/>
      <c r="C13" s="67">
        <v>1</v>
      </c>
      <c r="D13" s="67">
        <v>1</v>
      </c>
      <c r="I13" s="69" t="s">
        <v>84</v>
      </c>
      <c r="J13" s="70">
        <v>3</v>
      </c>
      <c r="K13" s="70"/>
      <c r="L13" s="70">
        <v>3</v>
      </c>
    </row>
    <row r="14" spans="1:12" ht="15.75" thickBot="1" x14ac:dyDescent="0.3">
      <c r="A14" s="66" t="s">
        <v>184</v>
      </c>
      <c r="B14" s="67"/>
      <c r="C14" s="67">
        <v>1</v>
      </c>
      <c r="D14" s="67">
        <v>1</v>
      </c>
      <c r="I14" s="69" t="s">
        <v>27</v>
      </c>
      <c r="J14" s="70"/>
      <c r="K14" s="70">
        <v>6</v>
      </c>
      <c r="L14" s="70">
        <v>6</v>
      </c>
    </row>
    <row r="15" spans="1:12" ht="15.75" thickBot="1" x14ac:dyDescent="0.3">
      <c r="A15" s="66" t="s">
        <v>185</v>
      </c>
      <c r="B15" s="67"/>
      <c r="C15" s="67">
        <v>1</v>
      </c>
      <c r="D15" s="67">
        <v>1</v>
      </c>
      <c r="I15" s="69" t="s">
        <v>32</v>
      </c>
      <c r="J15" s="70">
        <v>1</v>
      </c>
      <c r="K15" s="70">
        <v>3</v>
      </c>
      <c r="L15" s="70">
        <v>4</v>
      </c>
    </row>
    <row r="16" spans="1:12" ht="15.75" thickBot="1" x14ac:dyDescent="0.3">
      <c r="A16" s="66" t="s">
        <v>176</v>
      </c>
      <c r="B16" s="67"/>
      <c r="C16" s="67">
        <v>2</v>
      </c>
      <c r="D16" s="67">
        <v>2</v>
      </c>
      <c r="I16" s="69" t="s">
        <v>262</v>
      </c>
      <c r="J16" s="70"/>
      <c r="K16" s="70">
        <v>1</v>
      </c>
      <c r="L16" s="70">
        <v>1</v>
      </c>
    </row>
    <row r="17" spans="1:12" ht="15.75" thickBot="1" x14ac:dyDescent="0.3">
      <c r="A17" s="66" t="s">
        <v>177</v>
      </c>
      <c r="B17" s="67"/>
      <c r="C17" s="67">
        <v>1</v>
      </c>
      <c r="D17" s="67">
        <v>1</v>
      </c>
      <c r="I17" s="69" t="s">
        <v>17</v>
      </c>
      <c r="J17" s="70">
        <v>1</v>
      </c>
      <c r="K17" s="70">
        <v>2</v>
      </c>
      <c r="L17" s="70">
        <v>3</v>
      </c>
    </row>
    <row r="18" spans="1:12" ht="15.75" thickBot="1" x14ac:dyDescent="0.3">
      <c r="A18" s="66" t="s">
        <v>178</v>
      </c>
      <c r="B18" s="67"/>
      <c r="C18" s="67">
        <v>3</v>
      </c>
      <c r="D18" s="67">
        <v>3</v>
      </c>
      <c r="I18" s="98" t="s">
        <v>424</v>
      </c>
      <c r="J18" s="99"/>
      <c r="K18" s="99"/>
      <c r="L18" s="100"/>
    </row>
    <row r="19" spans="1:12" ht="15.75" thickBot="1" x14ac:dyDescent="0.3">
      <c r="A19" s="66" t="s">
        <v>179</v>
      </c>
      <c r="B19" s="67"/>
      <c r="C19" s="67">
        <v>2</v>
      </c>
      <c r="D19" s="67">
        <v>2</v>
      </c>
      <c r="I19" s="69" t="s">
        <v>107</v>
      </c>
      <c r="J19" s="70">
        <v>1</v>
      </c>
      <c r="K19" s="70"/>
      <c r="L19" s="70">
        <v>1</v>
      </c>
    </row>
    <row r="20" spans="1:12" ht="15.75" thickBot="1" x14ac:dyDescent="0.3">
      <c r="A20" s="66" t="s">
        <v>180</v>
      </c>
      <c r="B20" s="67"/>
      <c r="C20" s="67">
        <v>1</v>
      </c>
      <c r="D20" s="67">
        <v>1</v>
      </c>
      <c r="I20" s="69" t="s">
        <v>139</v>
      </c>
      <c r="J20" s="70">
        <v>1</v>
      </c>
      <c r="K20" s="70"/>
      <c r="L20" s="70">
        <v>1</v>
      </c>
    </row>
    <row r="21" spans="1:12" ht="15.75" thickBot="1" x14ac:dyDescent="0.3">
      <c r="A21" s="66" t="s">
        <v>181</v>
      </c>
      <c r="B21" s="67"/>
      <c r="C21" s="67">
        <v>1</v>
      </c>
      <c r="D21" s="67">
        <v>1</v>
      </c>
      <c r="I21" s="69" t="s">
        <v>38</v>
      </c>
      <c r="J21" s="70">
        <v>1</v>
      </c>
      <c r="K21" s="70">
        <v>1</v>
      </c>
      <c r="L21" s="70">
        <v>2</v>
      </c>
    </row>
    <row r="22" spans="1:12" ht="15.75" thickBot="1" x14ac:dyDescent="0.3">
      <c r="A22" s="66" t="s">
        <v>182</v>
      </c>
      <c r="B22" s="67"/>
      <c r="C22" s="67">
        <v>1</v>
      </c>
      <c r="D22" s="67">
        <v>1</v>
      </c>
      <c r="I22" s="71" t="s">
        <v>420</v>
      </c>
      <c r="J22" s="68">
        <v>13</v>
      </c>
      <c r="K22" s="68">
        <v>25</v>
      </c>
      <c r="L22" s="68">
        <v>38</v>
      </c>
    </row>
    <row r="23" spans="1:12" x14ac:dyDescent="0.25">
      <c r="A23" s="66" t="s">
        <v>183</v>
      </c>
      <c r="B23" s="67"/>
      <c r="C23" s="67">
        <v>1</v>
      </c>
      <c r="D23" s="67">
        <v>1</v>
      </c>
    </row>
    <row r="24" spans="1:12" x14ac:dyDescent="0.25">
      <c r="A24" s="66" t="s">
        <v>186</v>
      </c>
      <c r="B24" s="67"/>
      <c r="C24" s="67">
        <v>2</v>
      </c>
      <c r="D24" s="67">
        <v>2</v>
      </c>
    </row>
    <row r="25" spans="1:12" x14ac:dyDescent="0.25">
      <c r="A25" s="66" t="s">
        <v>82</v>
      </c>
      <c r="B25" s="67">
        <v>1</v>
      </c>
      <c r="C25" s="67"/>
      <c r="D25" s="67">
        <v>1</v>
      </c>
    </row>
    <row r="26" spans="1:12" x14ac:dyDescent="0.25">
      <c r="A26" s="66" t="s">
        <v>67</v>
      </c>
      <c r="B26" s="67">
        <v>1</v>
      </c>
      <c r="C26" s="67"/>
      <c r="D26" s="67">
        <v>1</v>
      </c>
    </row>
    <row r="27" spans="1:12" x14ac:dyDescent="0.25">
      <c r="A27" s="66" t="s">
        <v>187</v>
      </c>
      <c r="B27" s="67"/>
      <c r="C27" s="67">
        <v>1</v>
      </c>
      <c r="D27" s="67">
        <v>1</v>
      </c>
    </row>
    <row r="28" spans="1:12" x14ac:dyDescent="0.25">
      <c r="A28" s="66" t="s">
        <v>68</v>
      </c>
      <c r="B28" s="67">
        <v>1</v>
      </c>
      <c r="C28" s="67"/>
      <c r="D28" s="67">
        <v>1</v>
      </c>
    </row>
    <row r="29" spans="1:12" x14ac:dyDescent="0.25">
      <c r="A29" s="66" t="s">
        <v>188</v>
      </c>
      <c r="B29" s="67"/>
      <c r="C29" s="67">
        <v>1</v>
      </c>
      <c r="D29" s="67">
        <v>1</v>
      </c>
    </row>
    <row r="30" spans="1:12" x14ac:dyDescent="0.25">
      <c r="A30" s="66" t="s">
        <v>189</v>
      </c>
      <c r="B30" s="67"/>
      <c r="C30" s="67">
        <v>1</v>
      </c>
      <c r="D30" s="67">
        <v>1</v>
      </c>
    </row>
    <row r="31" spans="1:12" x14ac:dyDescent="0.25">
      <c r="A31" s="66" t="s">
        <v>190</v>
      </c>
      <c r="B31" s="67"/>
      <c r="C31" s="67">
        <v>1</v>
      </c>
      <c r="D31" s="67">
        <v>1</v>
      </c>
    </row>
    <row r="32" spans="1:12" x14ac:dyDescent="0.25">
      <c r="A32" s="66" t="s">
        <v>191</v>
      </c>
      <c r="B32" s="67"/>
      <c r="C32" s="67">
        <v>1</v>
      </c>
      <c r="D32" s="67">
        <v>1</v>
      </c>
    </row>
    <row r="33" spans="1:4" x14ac:dyDescent="0.25">
      <c r="A33" s="66" t="s">
        <v>192</v>
      </c>
      <c r="B33" s="67"/>
      <c r="C33" s="67">
        <v>2</v>
      </c>
      <c r="D33" s="67">
        <v>2</v>
      </c>
    </row>
    <row r="34" spans="1:4" x14ac:dyDescent="0.25">
      <c r="A34" s="66" t="s">
        <v>193</v>
      </c>
      <c r="B34" s="67"/>
      <c r="C34" s="67">
        <v>1</v>
      </c>
      <c r="D34" s="67">
        <v>1</v>
      </c>
    </row>
    <row r="35" spans="1:4" x14ac:dyDescent="0.25">
      <c r="A35" s="66" t="s">
        <v>70</v>
      </c>
      <c r="B35" s="67">
        <v>2</v>
      </c>
      <c r="C35" s="67"/>
      <c r="D35" s="67">
        <v>2</v>
      </c>
    </row>
    <row r="36" spans="1:4" x14ac:dyDescent="0.25">
      <c r="A36" s="66" t="s">
        <v>72</v>
      </c>
      <c r="B36" s="67">
        <v>1</v>
      </c>
      <c r="C36" s="67"/>
      <c r="D36" s="67">
        <v>1</v>
      </c>
    </row>
    <row r="37" spans="1:4" x14ac:dyDescent="0.25">
      <c r="A37" s="66" t="s">
        <v>74</v>
      </c>
      <c r="B37" s="67">
        <v>1</v>
      </c>
      <c r="C37" s="67"/>
      <c r="D37" s="67">
        <v>1</v>
      </c>
    </row>
    <row r="38" spans="1:4" x14ac:dyDescent="0.25">
      <c r="A38" s="66" t="s">
        <v>76</v>
      </c>
      <c r="B38" s="67">
        <v>2</v>
      </c>
      <c r="C38" s="67"/>
      <c r="D38" s="67">
        <v>2</v>
      </c>
    </row>
    <row r="39" spans="1:4" x14ac:dyDescent="0.25">
      <c r="A39" s="66" t="s">
        <v>78</v>
      </c>
      <c r="B39" s="67">
        <v>2</v>
      </c>
      <c r="C39" s="67"/>
      <c r="D39" s="67">
        <v>2</v>
      </c>
    </row>
    <row r="40" spans="1:4" x14ac:dyDescent="0.25">
      <c r="A40" s="66" t="s">
        <v>80</v>
      </c>
      <c r="B40" s="67">
        <v>2</v>
      </c>
      <c r="C40" s="67"/>
      <c r="D40" s="67">
        <v>2</v>
      </c>
    </row>
    <row r="41" spans="1:4" x14ac:dyDescent="0.25">
      <c r="A41" s="66" t="s">
        <v>420</v>
      </c>
      <c r="B41" s="67">
        <v>17</v>
      </c>
      <c r="C41" s="67">
        <v>33</v>
      </c>
      <c r="D41" s="67">
        <v>50</v>
      </c>
    </row>
  </sheetData>
  <mergeCells count="4">
    <mergeCell ref="I18:L18"/>
    <mergeCell ref="I9:I10"/>
    <mergeCell ref="J9:K9"/>
    <mergeCell ref="L9:L10"/>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3"/>
  <sheetViews>
    <sheetView tabSelected="1" zoomScale="70" zoomScaleNormal="70" workbookViewId="0">
      <pane xSplit="7" ySplit="6" topLeftCell="H26" activePane="bottomRight" state="frozen"/>
      <selection pane="topRight" activeCell="G1" sqref="G1"/>
      <selection pane="bottomLeft" activeCell="A6" sqref="A6"/>
      <selection pane="bottomRight" activeCell="CT25" sqref="CT25:CT60"/>
    </sheetView>
  </sheetViews>
  <sheetFormatPr baseColWidth="10" defaultColWidth="0" defaultRowHeight="15" x14ac:dyDescent="0.25"/>
  <cols>
    <col min="1" max="1" width="12.5703125" style="1" customWidth="1"/>
    <col min="2" max="2" width="15.7109375" style="1" customWidth="1"/>
    <col min="3" max="3" width="17.5703125" style="1" customWidth="1"/>
    <col min="4" max="4" width="40.85546875" style="1" customWidth="1"/>
    <col min="5" max="5" width="31.28515625" style="1" customWidth="1"/>
    <col min="6" max="6" width="11.42578125" style="2" customWidth="1"/>
    <col min="7" max="7" width="46.7109375" style="1" customWidth="1"/>
    <col min="8" max="8" width="29" style="1" customWidth="1"/>
    <col min="9" max="9" width="23.5703125" style="1" customWidth="1"/>
    <col min="10" max="10" width="11.42578125" style="1" customWidth="1"/>
    <col min="11" max="11" width="35.5703125" style="1" customWidth="1"/>
    <col min="12" max="12" width="14.85546875" style="1" customWidth="1"/>
    <col min="13" max="13" width="17.5703125" style="1" customWidth="1"/>
    <col min="14" max="14" width="32.85546875" style="1" customWidth="1"/>
    <col min="15" max="15" width="23" style="1" customWidth="1"/>
    <col min="16" max="16" width="11.42578125" style="1" customWidth="1"/>
    <col min="17" max="17" width="32.85546875" style="1" customWidth="1"/>
    <col min="18" max="18" width="23" style="1" customWidth="1"/>
    <col min="19" max="19" width="11.42578125" style="1" customWidth="1"/>
    <col min="20" max="20" width="32.85546875" style="1" customWidth="1"/>
    <col min="21" max="21" width="23" style="1" customWidth="1"/>
    <col min="22" max="22" width="11.42578125" style="1" customWidth="1"/>
    <col min="23" max="23" width="32.85546875" style="1" customWidth="1"/>
    <col min="24" max="24" width="23" style="1" customWidth="1"/>
    <col min="25" max="25" width="11.42578125" style="1" customWidth="1"/>
    <col min="26" max="26" width="29.42578125" style="1" customWidth="1"/>
    <col min="27" max="27" width="23.42578125" style="1" customWidth="1"/>
    <col min="28" max="28" width="12.5703125" style="1" customWidth="1"/>
    <col min="29" max="29" width="29.42578125" style="1" customWidth="1"/>
    <col min="30" max="30" width="23.42578125" style="1" customWidth="1"/>
    <col min="31" max="31" width="12.5703125" style="1" customWidth="1"/>
    <col min="32" max="32" width="29.42578125" style="1" customWidth="1"/>
    <col min="33" max="33" width="23.42578125" style="1" customWidth="1"/>
    <col min="34" max="34" width="12.5703125" style="1" customWidth="1"/>
    <col min="35" max="35" width="29.5703125" style="1" customWidth="1"/>
    <col min="36" max="36" width="23.85546875" style="1" customWidth="1"/>
    <col min="37" max="37" width="12.5703125" style="1" customWidth="1"/>
    <col min="38" max="38" width="29.5703125" style="1" customWidth="1"/>
    <col min="39" max="39" width="23.85546875" style="1" customWidth="1"/>
    <col min="40" max="40" width="12.5703125" style="1" customWidth="1"/>
    <col min="41" max="41" width="29.5703125" style="1" customWidth="1"/>
    <col min="42" max="42" width="23.85546875" style="1" customWidth="1"/>
    <col min="43" max="43" width="12.5703125" style="1" customWidth="1"/>
    <col min="44" max="44" width="29.5703125" style="1" customWidth="1"/>
    <col min="45" max="45" width="23.85546875" style="1" customWidth="1"/>
    <col min="46" max="46" width="12.5703125" style="1" customWidth="1"/>
    <col min="47" max="47" width="29.5703125" style="1" customWidth="1"/>
    <col min="48" max="48" width="23.85546875" style="1" customWidth="1"/>
    <col min="49" max="49" width="12.5703125" style="1" customWidth="1"/>
    <col min="50" max="50" width="29.5703125" style="1" customWidth="1"/>
    <col min="51" max="51" width="23.85546875" style="1" customWidth="1"/>
    <col min="52" max="52" width="12.5703125" style="1" customWidth="1"/>
    <col min="53" max="53" width="29.5703125" style="1" customWidth="1"/>
    <col min="54" max="54" width="23.85546875" style="1" customWidth="1"/>
    <col min="55" max="55" width="12.5703125" style="1" customWidth="1"/>
    <col min="56" max="56" width="29.5703125" style="1" customWidth="1"/>
    <col min="57" max="57" width="23.85546875" style="1" customWidth="1"/>
    <col min="58" max="58" width="12.5703125" style="1" customWidth="1"/>
    <col min="59" max="59" width="29.5703125" style="1" customWidth="1"/>
    <col min="60" max="60" width="23.85546875" style="1" customWidth="1"/>
    <col min="61" max="61" width="12.5703125" style="1" customWidth="1"/>
    <col min="62" max="62" width="29.5703125" style="1" customWidth="1"/>
    <col min="63" max="63" width="23.85546875" style="1" customWidth="1"/>
    <col min="64" max="64" width="12.5703125" style="1" customWidth="1"/>
    <col min="65" max="65" width="29.5703125" style="1" customWidth="1"/>
    <col min="66" max="66" width="23.85546875" style="1" customWidth="1"/>
    <col min="67" max="67" width="12.5703125" style="1" customWidth="1"/>
    <col min="68" max="68" width="29.5703125" style="1" customWidth="1"/>
    <col min="69" max="69" width="23.85546875" style="1" customWidth="1"/>
    <col min="70" max="70" width="12.5703125" style="1" customWidth="1"/>
    <col min="71" max="71" width="29.5703125" style="1" customWidth="1"/>
    <col min="72" max="72" width="23.85546875" style="1" customWidth="1"/>
    <col min="73" max="73" width="12.5703125" style="1" customWidth="1"/>
    <col min="74" max="74" width="29.5703125" style="1" customWidth="1"/>
    <col min="75" max="75" width="23.85546875" style="1" customWidth="1"/>
    <col min="76" max="76" width="12.5703125" style="1" customWidth="1"/>
    <col min="77" max="77" width="29.5703125" style="1" customWidth="1"/>
    <col min="78" max="78" width="23.85546875" style="1" customWidth="1"/>
    <col min="79" max="79" width="12.5703125" style="1" customWidth="1"/>
    <col min="80" max="80" width="29.5703125" style="1" customWidth="1"/>
    <col min="81" max="81" width="23.85546875" style="1" customWidth="1"/>
    <col min="82" max="82" width="12.5703125" style="1" customWidth="1"/>
    <col min="83" max="83" width="29.5703125" style="1" customWidth="1"/>
    <col min="84" max="84" width="23.85546875" style="1" customWidth="1"/>
    <col min="85" max="85" width="12.5703125" style="1" customWidth="1"/>
    <col min="86" max="86" width="29.5703125" style="1" customWidth="1"/>
    <col min="87" max="87" width="23.85546875" style="1" customWidth="1"/>
    <col min="88" max="88" width="12.5703125" style="1" customWidth="1"/>
    <col min="89" max="89" width="29.5703125" style="1" customWidth="1"/>
    <col min="90" max="90" width="23.85546875" style="1" customWidth="1"/>
    <col min="91" max="91" width="12.5703125" style="1" customWidth="1"/>
    <col min="92" max="92" width="14.28515625" style="1" customWidth="1"/>
    <col min="93" max="93" width="11.42578125" style="1" customWidth="1"/>
    <col min="94" max="94" width="15.42578125" style="1" customWidth="1"/>
    <col min="95" max="95" width="18.28515625" style="1" customWidth="1"/>
    <col min="96" max="96" width="11.42578125" style="1" customWidth="1"/>
    <col min="97" max="97" width="19.5703125" style="1" customWidth="1"/>
    <col min="98" max="98" width="48" style="1" customWidth="1"/>
    <col min="99" max="99" width="11.42578125" style="14" customWidth="1"/>
    <col min="100" max="16384" width="11.42578125" style="1" hidden="1"/>
  </cols>
  <sheetData>
    <row r="1" spans="1:98" s="14" customFormat="1" x14ac:dyDescent="0.25">
      <c r="F1" s="16"/>
    </row>
    <row r="2" spans="1:98" s="14" customFormat="1" ht="22.5" x14ac:dyDescent="0.25">
      <c r="B2" s="114" t="s">
        <v>124</v>
      </c>
      <c r="C2" s="114"/>
      <c r="D2" s="114"/>
      <c r="E2" s="114"/>
      <c r="F2" s="114"/>
      <c r="G2" s="114"/>
      <c r="H2" s="21"/>
      <c r="I2" s="21"/>
      <c r="J2" s="21"/>
      <c r="K2" s="21"/>
      <c r="L2" s="21"/>
      <c r="M2" s="21"/>
    </row>
    <row r="3" spans="1:98" s="14" customFormat="1" ht="22.5" x14ac:dyDescent="0.25">
      <c r="B3" s="114" t="s">
        <v>635</v>
      </c>
      <c r="C3" s="114"/>
      <c r="D3" s="114"/>
      <c r="E3" s="114"/>
      <c r="F3" s="114"/>
      <c r="G3" s="114"/>
      <c r="H3" s="21"/>
      <c r="I3" s="21"/>
      <c r="J3" s="21"/>
      <c r="K3" s="21"/>
      <c r="L3" s="21"/>
      <c r="M3" s="21"/>
    </row>
    <row r="4" spans="1:98" s="14" customFormat="1" x14ac:dyDescent="0.25">
      <c r="F4" s="16"/>
    </row>
    <row r="5" spans="1:98" ht="22.5" customHeight="1" x14ac:dyDescent="0.25">
      <c r="B5" s="14"/>
      <c r="C5" s="14"/>
      <c r="D5" s="14"/>
      <c r="E5" s="14"/>
      <c r="F5" s="16"/>
      <c r="G5" s="14"/>
      <c r="H5" s="14"/>
      <c r="I5" s="14"/>
      <c r="J5" s="14"/>
      <c r="K5" s="14"/>
      <c r="L5" s="14"/>
      <c r="M5" s="14"/>
      <c r="N5" s="112" t="s">
        <v>55</v>
      </c>
      <c r="O5" s="112"/>
      <c r="P5" s="112"/>
      <c r="Q5" s="110" t="s">
        <v>56</v>
      </c>
      <c r="R5" s="110"/>
      <c r="S5" s="110"/>
      <c r="T5" s="108" t="s">
        <v>57</v>
      </c>
      <c r="U5" s="108"/>
      <c r="V5" s="108"/>
      <c r="W5" s="113" t="s">
        <v>58</v>
      </c>
      <c r="X5" s="113"/>
      <c r="Y5" s="113"/>
      <c r="Z5" s="121" t="s">
        <v>146</v>
      </c>
      <c r="AA5" s="121"/>
      <c r="AB5" s="121"/>
      <c r="AC5" s="115" t="s">
        <v>168</v>
      </c>
      <c r="AD5" s="115"/>
      <c r="AE5" s="115"/>
      <c r="AF5" s="116" t="s">
        <v>169</v>
      </c>
      <c r="AG5" s="116"/>
      <c r="AH5" s="116"/>
      <c r="AI5" s="105" t="s">
        <v>324</v>
      </c>
      <c r="AJ5" s="105"/>
      <c r="AK5" s="105"/>
      <c r="AL5" s="110" t="s">
        <v>316</v>
      </c>
      <c r="AM5" s="110"/>
      <c r="AN5" s="110"/>
      <c r="AO5" s="108" t="s">
        <v>317</v>
      </c>
      <c r="AP5" s="108"/>
      <c r="AQ5" s="108"/>
      <c r="AR5" s="113" t="s">
        <v>318</v>
      </c>
      <c r="AS5" s="113"/>
      <c r="AT5" s="113"/>
      <c r="AU5" s="121" t="s">
        <v>319</v>
      </c>
      <c r="AV5" s="121"/>
      <c r="AW5" s="121"/>
      <c r="AX5" s="115" t="s">
        <v>320</v>
      </c>
      <c r="AY5" s="115"/>
      <c r="AZ5" s="115"/>
      <c r="BA5" s="116" t="s">
        <v>321</v>
      </c>
      <c r="BB5" s="116"/>
      <c r="BC5" s="116"/>
      <c r="BD5" s="122" t="s">
        <v>322</v>
      </c>
      <c r="BE5" s="122"/>
      <c r="BF5" s="122"/>
      <c r="BG5" s="106" t="s">
        <v>323</v>
      </c>
      <c r="BH5" s="106"/>
      <c r="BI5" s="106"/>
      <c r="BJ5" s="117" t="s">
        <v>636</v>
      </c>
      <c r="BK5" s="117"/>
      <c r="BL5" s="117"/>
      <c r="BM5" s="109" t="s">
        <v>637</v>
      </c>
      <c r="BN5" s="109"/>
      <c r="BO5" s="109"/>
      <c r="BP5" s="110" t="s">
        <v>638</v>
      </c>
      <c r="BQ5" s="110"/>
      <c r="BR5" s="110"/>
      <c r="BS5" s="111" t="s">
        <v>639</v>
      </c>
      <c r="BT5" s="111"/>
      <c r="BU5" s="111"/>
      <c r="BV5" s="112" t="s">
        <v>640</v>
      </c>
      <c r="BW5" s="112"/>
      <c r="BX5" s="112"/>
      <c r="BY5" s="113" t="s">
        <v>641</v>
      </c>
      <c r="BZ5" s="113"/>
      <c r="CA5" s="113"/>
      <c r="CB5" s="105" t="s">
        <v>642</v>
      </c>
      <c r="CC5" s="105"/>
      <c r="CD5" s="105"/>
      <c r="CE5" s="106" t="s">
        <v>643</v>
      </c>
      <c r="CF5" s="106"/>
      <c r="CG5" s="106"/>
      <c r="CH5" s="107" t="s">
        <v>644</v>
      </c>
      <c r="CI5" s="107"/>
      <c r="CJ5" s="107"/>
      <c r="CK5" s="108" t="s">
        <v>645</v>
      </c>
      <c r="CL5" s="108"/>
      <c r="CM5" s="108"/>
      <c r="CN5" s="119" t="s">
        <v>49</v>
      </c>
      <c r="CO5" s="119"/>
      <c r="CP5" s="119"/>
      <c r="CQ5" s="119"/>
      <c r="CR5" s="119"/>
      <c r="CS5" s="120"/>
      <c r="CT5" s="118" t="s">
        <v>166</v>
      </c>
    </row>
    <row r="6" spans="1:98" ht="39" customHeight="1" x14ac:dyDescent="0.25">
      <c r="A6" s="22" t="s">
        <v>359</v>
      </c>
      <c r="B6" s="22" t="s">
        <v>164</v>
      </c>
      <c r="C6" s="22" t="s">
        <v>43</v>
      </c>
      <c r="D6" s="22" t="s">
        <v>165</v>
      </c>
      <c r="E6" s="22" t="s">
        <v>0</v>
      </c>
      <c r="F6" s="22" t="s">
        <v>1</v>
      </c>
      <c r="G6" s="22" t="s">
        <v>2</v>
      </c>
      <c r="H6" s="22" t="s">
        <v>3</v>
      </c>
      <c r="I6" s="22" t="s">
        <v>4</v>
      </c>
      <c r="J6" s="22" t="s">
        <v>5</v>
      </c>
      <c r="K6" s="22" t="s">
        <v>6</v>
      </c>
      <c r="L6" s="22" t="s">
        <v>7</v>
      </c>
      <c r="M6" s="22" t="s">
        <v>8</v>
      </c>
      <c r="N6" s="23" t="s">
        <v>47</v>
      </c>
      <c r="O6" s="23" t="s">
        <v>48</v>
      </c>
      <c r="P6" s="23" t="s">
        <v>63</v>
      </c>
      <c r="Q6" s="24" t="s">
        <v>47</v>
      </c>
      <c r="R6" s="24" t="s">
        <v>48</v>
      </c>
      <c r="S6" s="24" t="s">
        <v>63</v>
      </c>
      <c r="T6" s="25" t="s">
        <v>47</v>
      </c>
      <c r="U6" s="25" t="s">
        <v>48</v>
      </c>
      <c r="V6" s="25" t="s">
        <v>63</v>
      </c>
      <c r="W6" s="26" t="s">
        <v>47</v>
      </c>
      <c r="X6" s="26" t="s">
        <v>48</v>
      </c>
      <c r="Y6" s="26" t="s">
        <v>63</v>
      </c>
      <c r="Z6" s="27" t="s">
        <v>47</v>
      </c>
      <c r="AA6" s="27" t="s">
        <v>48</v>
      </c>
      <c r="AB6" s="27" t="s">
        <v>63</v>
      </c>
      <c r="AC6" s="28" t="s">
        <v>47</v>
      </c>
      <c r="AD6" s="28" t="s">
        <v>48</v>
      </c>
      <c r="AE6" s="28" t="s">
        <v>63</v>
      </c>
      <c r="AF6" s="29" t="s">
        <v>47</v>
      </c>
      <c r="AG6" s="29" t="s">
        <v>48</v>
      </c>
      <c r="AH6" s="29" t="s">
        <v>63</v>
      </c>
      <c r="AI6" s="55" t="s">
        <v>47</v>
      </c>
      <c r="AJ6" s="55" t="s">
        <v>48</v>
      </c>
      <c r="AK6" s="55" t="s">
        <v>63</v>
      </c>
      <c r="AL6" s="24" t="s">
        <v>47</v>
      </c>
      <c r="AM6" s="24" t="s">
        <v>48</v>
      </c>
      <c r="AN6" s="24" t="s">
        <v>63</v>
      </c>
      <c r="AO6" s="25" t="s">
        <v>47</v>
      </c>
      <c r="AP6" s="25" t="s">
        <v>48</v>
      </c>
      <c r="AQ6" s="25" t="s">
        <v>63</v>
      </c>
      <c r="AR6" s="26" t="s">
        <v>47</v>
      </c>
      <c r="AS6" s="26" t="s">
        <v>48</v>
      </c>
      <c r="AT6" s="26" t="s">
        <v>63</v>
      </c>
      <c r="AU6" s="27" t="s">
        <v>47</v>
      </c>
      <c r="AV6" s="27" t="s">
        <v>48</v>
      </c>
      <c r="AW6" s="27" t="s">
        <v>63</v>
      </c>
      <c r="AX6" s="28" t="s">
        <v>47</v>
      </c>
      <c r="AY6" s="28" t="s">
        <v>48</v>
      </c>
      <c r="AZ6" s="28" t="s">
        <v>63</v>
      </c>
      <c r="BA6" s="29" t="s">
        <v>47</v>
      </c>
      <c r="BB6" s="29" t="s">
        <v>48</v>
      </c>
      <c r="BC6" s="29" t="s">
        <v>63</v>
      </c>
      <c r="BD6" s="50" t="s">
        <v>47</v>
      </c>
      <c r="BE6" s="50" t="s">
        <v>48</v>
      </c>
      <c r="BF6" s="50" t="s">
        <v>63</v>
      </c>
      <c r="BG6" s="51" t="s">
        <v>47</v>
      </c>
      <c r="BH6" s="51" t="s">
        <v>48</v>
      </c>
      <c r="BI6" s="51" t="s">
        <v>63</v>
      </c>
      <c r="BJ6" s="87" t="s">
        <v>47</v>
      </c>
      <c r="BK6" s="87" t="s">
        <v>48</v>
      </c>
      <c r="BL6" s="87" t="s">
        <v>63</v>
      </c>
      <c r="BM6" s="88" t="s">
        <v>47</v>
      </c>
      <c r="BN6" s="88" t="s">
        <v>48</v>
      </c>
      <c r="BO6" s="88" t="s">
        <v>63</v>
      </c>
      <c r="BP6" s="24" t="s">
        <v>47</v>
      </c>
      <c r="BQ6" s="24" t="s">
        <v>48</v>
      </c>
      <c r="BR6" s="24" t="s">
        <v>63</v>
      </c>
      <c r="BS6" s="89" t="s">
        <v>47</v>
      </c>
      <c r="BT6" s="89" t="s">
        <v>48</v>
      </c>
      <c r="BU6" s="89" t="s">
        <v>63</v>
      </c>
      <c r="BV6" s="23" t="s">
        <v>47</v>
      </c>
      <c r="BW6" s="23" t="s">
        <v>48</v>
      </c>
      <c r="BX6" s="23" t="s">
        <v>63</v>
      </c>
      <c r="BY6" s="26" t="s">
        <v>47</v>
      </c>
      <c r="BZ6" s="26" t="s">
        <v>48</v>
      </c>
      <c r="CA6" s="26" t="s">
        <v>63</v>
      </c>
      <c r="CB6" s="55" t="s">
        <v>47</v>
      </c>
      <c r="CC6" s="55" t="s">
        <v>48</v>
      </c>
      <c r="CD6" s="55" t="s">
        <v>63</v>
      </c>
      <c r="CE6" s="51" t="s">
        <v>47</v>
      </c>
      <c r="CF6" s="51" t="s">
        <v>48</v>
      </c>
      <c r="CG6" s="51" t="s">
        <v>63</v>
      </c>
      <c r="CH6" s="90" t="s">
        <v>47</v>
      </c>
      <c r="CI6" s="90" t="s">
        <v>48</v>
      </c>
      <c r="CJ6" s="90" t="s">
        <v>63</v>
      </c>
      <c r="CK6" s="25" t="s">
        <v>47</v>
      </c>
      <c r="CL6" s="25" t="s">
        <v>48</v>
      </c>
      <c r="CM6" s="25" t="s">
        <v>63</v>
      </c>
      <c r="CN6" s="22" t="s">
        <v>50</v>
      </c>
      <c r="CO6" s="22" t="s">
        <v>51</v>
      </c>
      <c r="CP6" s="22" t="s">
        <v>62</v>
      </c>
      <c r="CQ6" s="22" t="s">
        <v>61</v>
      </c>
      <c r="CR6" s="22" t="s">
        <v>52</v>
      </c>
      <c r="CS6" s="40" t="s">
        <v>53</v>
      </c>
      <c r="CT6" s="118"/>
    </row>
    <row r="7" spans="1:98" ht="110.25" customHeight="1" x14ac:dyDescent="0.25">
      <c r="A7" s="30">
        <v>2017</v>
      </c>
      <c r="B7" s="30">
        <v>33</v>
      </c>
      <c r="C7" s="31" t="s">
        <v>14</v>
      </c>
      <c r="D7" s="32" t="s">
        <v>44</v>
      </c>
      <c r="E7" s="32" t="s">
        <v>15</v>
      </c>
      <c r="F7" s="30">
        <v>1</v>
      </c>
      <c r="G7" s="32" t="s">
        <v>16</v>
      </c>
      <c r="H7" s="32" t="s">
        <v>9</v>
      </c>
      <c r="I7" s="32" t="s">
        <v>10</v>
      </c>
      <c r="J7" s="30">
        <v>8</v>
      </c>
      <c r="K7" s="32" t="s">
        <v>17</v>
      </c>
      <c r="L7" s="33">
        <v>43046</v>
      </c>
      <c r="M7" s="33">
        <v>43159</v>
      </c>
      <c r="N7" s="32" t="s">
        <v>117</v>
      </c>
      <c r="O7" s="32" t="s">
        <v>118</v>
      </c>
      <c r="P7" s="30">
        <v>1</v>
      </c>
      <c r="Q7" s="32" t="s">
        <v>119</v>
      </c>
      <c r="R7" s="32" t="s">
        <v>120</v>
      </c>
      <c r="S7" s="30">
        <v>3</v>
      </c>
      <c r="T7" s="32" t="s">
        <v>119</v>
      </c>
      <c r="U7" s="32" t="s">
        <v>120</v>
      </c>
      <c r="V7" s="30">
        <v>2</v>
      </c>
      <c r="W7" s="32" t="s">
        <v>119</v>
      </c>
      <c r="X7" s="32" t="s">
        <v>120</v>
      </c>
      <c r="Y7" s="38">
        <v>1</v>
      </c>
      <c r="Z7" s="34" t="s">
        <v>119</v>
      </c>
      <c r="AA7" s="34" t="s">
        <v>120</v>
      </c>
      <c r="AB7" s="35">
        <v>1</v>
      </c>
      <c r="AC7" s="34" t="s">
        <v>119</v>
      </c>
      <c r="AD7" s="34" t="s">
        <v>120</v>
      </c>
      <c r="AE7" s="35">
        <v>1</v>
      </c>
      <c r="AF7" s="34" t="s">
        <v>119</v>
      </c>
      <c r="AG7" s="34" t="s">
        <v>120</v>
      </c>
      <c r="AH7" s="35">
        <v>1</v>
      </c>
      <c r="AI7" s="34" t="s">
        <v>328</v>
      </c>
      <c r="AJ7" s="34" t="s">
        <v>120</v>
      </c>
      <c r="AK7" s="35">
        <v>1</v>
      </c>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1" t="s">
        <v>59</v>
      </c>
      <c r="CO7" s="36">
        <f t="shared" ref="CO7:CO28" si="0">+J7</f>
        <v>8</v>
      </c>
      <c r="CP7" s="30">
        <f>+P7+S7+V7+Y7+AB7</f>
        <v>8</v>
      </c>
      <c r="CQ7" s="36">
        <f t="shared" ref="CQ7" si="1">+CO7</f>
        <v>8</v>
      </c>
      <c r="CR7" s="37">
        <f t="shared" ref="CR7" si="2">+CP7/CQ7</f>
        <v>1</v>
      </c>
      <c r="CS7" s="43" t="str">
        <f t="shared" ref="CS7:CS9" si="3">IF(CR7=100%,"SI","NO")</f>
        <v>SI</v>
      </c>
      <c r="CT7" s="44" t="s">
        <v>612</v>
      </c>
    </row>
    <row r="8" spans="1:98" ht="195" x14ac:dyDescent="0.25">
      <c r="A8" s="30">
        <v>2017</v>
      </c>
      <c r="B8" s="30">
        <v>33</v>
      </c>
      <c r="C8" s="31" t="s">
        <v>28</v>
      </c>
      <c r="D8" s="32" t="s">
        <v>45</v>
      </c>
      <c r="E8" s="32" t="s">
        <v>29</v>
      </c>
      <c r="F8" s="30">
        <v>1</v>
      </c>
      <c r="G8" s="32" t="s">
        <v>131</v>
      </c>
      <c r="H8" s="32" t="s">
        <v>30</v>
      </c>
      <c r="I8" s="32" t="s">
        <v>31</v>
      </c>
      <c r="J8" s="41">
        <v>7</v>
      </c>
      <c r="K8" s="32" t="s">
        <v>32</v>
      </c>
      <c r="L8" s="33">
        <v>43046</v>
      </c>
      <c r="M8" s="33">
        <v>43159</v>
      </c>
      <c r="N8" s="32" t="s">
        <v>129</v>
      </c>
      <c r="O8" s="32" t="s">
        <v>127</v>
      </c>
      <c r="P8" s="30">
        <v>1</v>
      </c>
      <c r="Q8" s="32" t="s">
        <v>132</v>
      </c>
      <c r="R8" s="32" t="s">
        <v>127</v>
      </c>
      <c r="S8" s="30">
        <v>1</v>
      </c>
      <c r="T8" s="31" t="s">
        <v>149</v>
      </c>
      <c r="U8" s="32" t="s">
        <v>150</v>
      </c>
      <c r="V8" s="30">
        <v>1</v>
      </c>
      <c r="W8" s="31" t="s">
        <v>151</v>
      </c>
      <c r="X8" s="42" t="s">
        <v>152</v>
      </c>
      <c r="Y8" s="38">
        <v>4</v>
      </c>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1" t="s">
        <v>59</v>
      </c>
      <c r="CO8" s="36">
        <f t="shared" si="0"/>
        <v>7</v>
      </c>
      <c r="CP8" s="30">
        <f>+P8+S8+V8+Y8</f>
        <v>7</v>
      </c>
      <c r="CQ8" s="36">
        <f>+CO8</f>
        <v>7</v>
      </c>
      <c r="CR8" s="37">
        <f t="shared" ref="CR8" si="4">+CP8/CQ8</f>
        <v>1</v>
      </c>
      <c r="CS8" s="43" t="str">
        <f t="shared" si="3"/>
        <v>SI</v>
      </c>
      <c r="CT8" s="44" t="s">
        <v>612</v>
      </c>
    </row>
    <row r="9" spans="1:98" ht="150" x14ac:dyDescent="0.25">
      <c r="A9" s="30">
        <v>2017</v>
      </c>
      <c r="B9" s="30">
        <v>33</v>
      </c>
      <c r="C9" s="31" t="s">
        <v>33</v>
      </c>
      <c r="D9" s="32" t="s">
        <v>46</v>
      </c>
      <c r="E9" s="32" t="s">
        <v>34</v>
      </c>
      <c r="F9" s="30">
        <v>1</v>
      </c>
      <c r="G9" s="32" t="s">
        <v>35</v>
      </c>
      <c r="H9" s="32" t="s">
        <v>36</v>
      </c>
      <c r="I9" s="32" t="s">
        <v>37</v>
      </c>
      <c r="J9" s="30">
        <v>8</v>
      </c>
      <c r="K9" s="32" t="s">
        <v>38</v>
      </c>
      <c r="L9" s="33">
        <v>43046</v>
      </c>
      <c r="M9" s="33">
        <v>43159</v>
      </c>
      <c r="N9" s="32" t="s">
        <v>130</v>
      </c>
      <c r="O9" s="32" t="s">
        <v>121</v>
      </c>
      <c r="P9" s="30">
        <v>3</v>
      </c>
      <c r="Q9" s="32" t="s">
        <v>128</v>
      </c>
      <c r="R9" s="32" t="s">
        <v>121</v>
      </c>
      <c r="S9" s="30">
        <v>2</v>
      </c>
      <c r="T9" s="31" t="s">
        <v>153</v>
      </c>
      <c r="U9" s="32" t="s">
        <v>154</v>
      </c>
      <c r="V9" s="30">
        <v>2</v>
      </c>
      <c r="W9" s="31" t="s">
        <v>153</v>
      </c>
      <c r="X9" s="32" t="s">
        <v>154</v>
      </c>
      <c r="Y9" s="30">
        <v>2</v>
      </c>
      <c r="Z9" s="35" t="s">
        <v>425</v>
      </c>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1" t="s">
        <v>59</v>
      </c>
      <c r="CO9" s="36">
        <f t="shared" si="0"/>
        <v>8</v>
      </c>
      <c r="CP9" s="30">
        <f>+P9+S9+V9+Y9</f>
        <v>9</v>
      </c>
      <c r="CQ9" s="36">
        <f>+CO9</f>
        <v>8</v>
      </c>
      <c r="CR9" s="37">
        <v>1</v>
      </c>
      <c r="CS9" s="43" t="str">
        <f t="shared" si="3"/>
        <v>SI</v>
      </c>
      <c r="CT9" s="44" t="s">
        <v>612</v>
      </c>
    </row>
    <row r="10" spans="1:98" ht="120" x14ac:dyDescent="0.25">
      <c r="A10" s="30">
        <v>2017</v>
      </c>
      <c r="B10" s="39">
        <v>516</v>
      </c>
      <c r="C10" s="86" t="s">
        <v>68</v>
      </c>
      <c r="D10" s="32" t="s">
        <v>69</v>
      </c>
      <c r="E10" s="32" t="s">
        <v>85</v>
      </c>
      <c r="F10" s="30">
        <v>1</v>
      </c>
      <c r="G10" s="32" t="s">
        <v>86</v>
      </c>
      <c r="H10" s="32" t="s">
        <v>87</v>
      </c>
      <c r="I10" s="32" t="s">
        <v>88</v>
      </c>
      <c r="J10" s="32">
        <v>1</v>
      </c>
      <c r="K10" s="32" t="s">
        <v>84</v>
      </c>
      <c r="L10" s="33">
        <v>43080</v>
      </c>
      <c r="M10" s="33">
        <v>43189</v>
      </c>
      <c r="N10" s="34"/>
      <c r="O10" s="34"/>
      <c r="P10" s="35"/>
      <c r="Q10" s="31" t="s">
        <v>155</v>
      </c>
      <c r="R10" s="31" t="s">
        <v>156</v>
      </c>
      <c r="S10" s="38">
        <v>1</v>
      </c>
      <c r="T10" s="31" t="s">
        <v>157</v>
      </c>
      <c r="U10" s="31"/>
      <c r="V10" s="38"/>
      <c r="W10" s="31"/>
      <c r="X10" s="38"/>
      <c r="Y10" s="38"/>
      <c r="Z10" s="38"/>
      <c r="AA10" s="38"/>
      <c r="AB10" s="38"/>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1" t="s">
        <v>59</v>
      </c>
      <c r="CO10" s="36">
        <f t="shared" si="0"/>
        <v>1</v>
      </c>
      <c r="CP10" s="30">
        <f>+P10+S10+V10+Y10</f>
        <v>1</v>
      </c>
      <c r="CQ10" s="36">
        <f t="shared" ref="CQ10:CQ19" si="5">+CO10</f>
        <v>1</v>
      </c>
      <c r="CR10" s="37">
        <f t="shared" ref="CR10:CR20" si="6">+CP10/CQ10</f>
        <v>1</v>
      </c>
      <c r="CS10" s="43" t="str">
        <f t="shared" ref="CS10:CS20" si="7">IF(CR10=100%,"SI","NO")</f>
        <v>SI</v>
      </c>
      <c r="CT10" s="44" t="s">
        <v>612</v>
      </c>
    </row>
    <row r="11" spans="1:98" ht="360" x14ac:dyDescent="0.25">
      <c r="A11" s="30">
        <v>2017</v>
      </c>
      <c r="B11" s="39">
        <v>516</v>
      </c>
      <c r="C11" s="86" t="s">
        <v>70</v>
      </c>
      <c r="D11" s="32" t="s">
        <v>71</v>
      </c>
      <c r="E11" s="32" t="s">
        <v>89</v>
      </c>
      <c r="F11" s="30">
        <v>1</v>
      </c>
      <c r="G11" s="32" t="s">
        <v>90</v>
      </c>
      <c r="H11" s="32" t="s">
        <v>91</v>
      </c>
      <c r="I11" s="32" t="s">
        <v>92</v>
      </c>
      <c r="J11" s="32">
        <v>4</v>
      </c>
      <c r="K11" s="32" t="s">
        <v>84</v>
      </c>
      <c r="L11" s="33">
        <v>43080</v>
      </c>
      <c r="M11" s="33">
        <v>43189</v>
      </c>
      <c r="N11" s="34"/>
      <c r="O11" s="34"/>
      <c r="P11" s="35"/>
      <c r="Q11" s="32" t="s">
        <v>160</v>
      </c>
      <c r="R11" s="32" t="s">
        <v>163</v>
      </c>
      <c r="S11" s="30">
        <v>2</v>
      </c>
      <c r="T11" s="32" t="s">
        <v>161</v>
      </c>
      <c r="U11" s="32" t="s">
        <v>163</v>
      </c>
      <c r="V11" s="38">
        <v>1</v>
      </c>
      <c r="W11" s="32" t="s">
        <v>162</v>
      </c>
      <c r="X11" s="32" t="s">
        <v>163</v>
      </c>
      <c r="Y11" s="38">
        <v>1</v>
      </c>
      <c r="Z11" s="38" t="s">
        <v>334</v>
      </c>
      <c r="AA11" s="38" t="s">
        <v>335</v>
      </c>
      <c r="AB11" s="38"/>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1" t="s">
        <v>59</v>
      </c>
      <c r="CO11" s="36">
        <f t="shared" si="0"/>
        <v>4</v>
      </c>
      <c r="CP11" s="30">
        <f>+P11+S11+V11+Y11</f>
        <v>4</v>
      </c>
      <c r="CQ11" s="36">
        <f t="shared" si="5"/>
        <v>4</v>
      </c>
      <c r="CR11" s="37">
        <f t="shared" si="6"/>
        <v>1</v>
      </c>
      <c r="CS11" s="43" t="str">
        <f t="shared" si="7"/>
        <v>SI</v>
      </c>
      <c r="CT11" s="44" t="s">
        <v>612</v>
      </c>
    </row>
    <row r="12" spans="1:98" ht="210" x14ac:dyDescent="0.25">
      <c r="A12" s="30">
        <v>2017</v>
      </c>
      <c r="B12" s="39">
        <v>516</v>
      </c>
      <c r="C12" s="86" t="s">
        <v>72</v>
      </c>
      <c r="D12" s="32" t="s">
        <v>73</v>
      </c>
      <c r="E12" s="32" t="s">
        <v>93</v>
      </c>
      <c r="F12" s="30">
        <v>1</v>
      </c>
      <c r="G12" s="32" t="s">
        <v>94</v>
      </c>
      <c r="H12" s="32" t="s">
        <v>140</v>
      </c>
      <c r="I12" s="32" t="s">
        <v>95</v>
      </c>
      <c r="J12" s="32">
        <v>1</v>
      </c>
      <c r="K12" s="32" t="s">
        <v>84</v>
      </c>
      <c r="L12" s="33">
        <v>43080</v>
      </c>
      <c r="M12" s="33">
        <v>43189</v>
      </c>
      <c r="N12" s="34"/>
      <c r="O12" s="34"/>
      <c r="P12" s="35"/>
      <c r="Q12" s="32"/>
      <c r="R12" s="32"/>
      <c r="S12" s="30"/>
      <c r="T12" s="31" t="s">
        <v>158</v>
      </c>
      <c r="U12" s="31" t="s">
        <v>159</v>
      </c>
      <c r="V12" s="38">
        <v>1</v>
      </c>
      <c r="W12" s="31" t="s">
        <v>325</v>
      </c>
      <c r="X12" s="38"/>
      <c r="Y12" s="38"/>
      <c r="Z12" s="31" t="s">
        <v>325</v>
      </c>
      <c r="AA12" s="38"/>
      <c r="AB12" s="38"/>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1" t="s">
        <v>59</v>
      </c>
      <c r="CO12" s="36">
        <f t="shared" si="0"/>
        <v>1</v>
      </c>
      <c r="CP12" s="30">
        <f>+P12+S12+V12+Y12</f>
        <v>1</v>
      </c>
      <c r="CQ12" s="36">
        <f t="shared" si="5"/>
        <v>1</v>
      </c>
      <c r="CR12" s="37">
        <f t="shared" si="6"/>
        <v>1</v>
      </c>
      <c r="CS12" s="43" t="str">
        <f t="shared" si="7"/>
        <v>SI</v>
      </c>
      <c r="CT12" s="44" t="s">
        <v>612</v>
      </c>
    </row>
    <row r="13" spans="1:98" ht="150" x14ac:dyDescent="0.25">
      <c r="A13" s="30">
        <v>2017</v>
      </c>
      <c r="B13" s="39">
        <v>516</v>
      </c>
      <c r="C13" s="86" t="s">
        <v>74</v>
      </c>
      <c r="D13" s="32" t="s">
        <v>75</v>
      </c>
      <c r="E13" s="32" t="s">
        <v>96</v>
      </c>
      <c r="F13" s="30">
        <v>1</v>
      </c>
      <c r="G13" s="32" t="s">
        <v>97</v>
      </c>
      <c r="H13" s="32" t="s">
        <v>98</v>
      </c>
      <c r="I13" s="32" t="s">
        <v>99</v>
      </c>
      <c r="J13" s="32">
        <v>1</v>
      </c>
      <c r="K13" s="32" t="s">
        <v>13</v>
      </c>
      <c r="L13" s="33">
        <v>43080</v>
      </c>
      <c r="M13" s="33">
        <v>43281</v>
      </c>
      <c r="N13" s="34"/>
      <c r="O13" s="34"/>
      <c r="P13" s="35"/>
      <c r="Q13" s="32" t="s">
        <v>133</v>
      </c>
      <c r="R13" s="32" t="s">
        <v>134</v>
      </c>
      <c r="S13" s="30">
        <f>(596/674)</f>
        <v>0.88427299703264095</v>
      </c>
      <c r="T13" s="31"/>
      <c r="U13" s="31"/>
      <c r="V13" s="38"/>
      <c r="W13" s="31"/>
      <c r="X13" s="38"/>
      <c r="Y13" s="38"/>
      <c r="Z13" s="38"/>
      <c r="AA13" s="38"/>
      <c r="AB13" s="38"/>
      <c r="AC13" s="38"/>
      <c r="AD13" s="38"/>
      <c r="AE13" s="38"/>
      <c r="AF13" s="38"/>
      <c r="AG13" s="38"/>
      <c r="AH13" s="38"/>
      <c r="AI13" s="38"/>
      <c r="AJ13" s="38"/>
      <c r="AK13" s="38"/>
      <c r="AL13" s="35"/>
      <c r="AM13" s="35"/>
      <c r="AN13" s="35"/>
      <c r="AO13" s="35"/>
      <c r="AP13" s="35"/>
      <c r="AQ13" s="35"/>
      <c r="AR13" s="35"/>
      <c r="AS13" s="35"/>
      <c r="AT13" s="35"/>
      <c r="AU13" s="35"/>
      <c r="AV13" s="35"/>
      <c r="AW13" s="35"/>
      <c r="AX13" s="35" t="s">
        <v>436</v>
      </c>
      <c r="AY13" s="35" t="s">
        <v>437</v>
      </c>
      <c r="AZ13" s="35">
        <f>703/703</f>
        <v>1</v>
      </c>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1" t="s">
        <v>59</v>
      </c>
      <c r="CO13" s="36">
        <f t="shared" si="0"/>
        <v>1</v>
      </c>
      <c r="CP13" s="30">
        <f>MAX(AZ13)</f>
        <v>1</v>
      </c>
      <c r="CQ13" s="36">
        <f t="shared" si="5"/>
        <v>1</v>
      </c>
      <c r="CR13" s="37">
        <f t="shared" si="6"/>
        <v>1</v>
      </c>
      <c r="CS13" s="43" t="str">
        <f t="shared" si="7"/>
        <v>SI</v>
      </c>
      <c r="CT13" s="44" t="s">
        <v>612</v>
      </c>
    </row>
    <row r="14" spans="1:98" ht="90" x14ac:dyDescent="0.25">
      <c r="A14" s="30">
        <v>2017</v>
      </c>
      <c r="B14" s="39">
        <v>516</v>
      </c>
      <c r="C14" s="86" t="s">
        <v>76</v>
      </c>
      <c r="D14" s="32" t="s">
        <v>77</v>
      </c>
      <c r="E14" s="32" t="s">
        <v>18</v>
      </c>
      <c r="F14" s="30">
        <v>1</v>
      </c>
      <c r="G14" s="32" t="s">
        <v>19</v>
      </c>
      <c r="H14" s="32" t="s">
        <v>20</v>
      </c>
      <c r="I14" s="32" t="s">
        <v>21</v>
      </c>
      <c r="J14" s="32">
        <v>1</v>
      </c>
      <c r="K14" s="32" t="s">
        <v>22</v>
      </c>
      <c r="L14" s="33">
        <v>43080</v>
      </c>
      <c r="M14" s="33">
        <v>43281</v>
      </c>
      <c r="N14" s="34"/>
      <c r="O14" s="34"/>
      <c r="P14" s="35"/>
      <c r="Q14" s="32" t="s">
        <v>125</v>
      </c>
      <c r="R14" s="32" t="s">
        <v>126</v>
      </c>
      <c r="S14" s="30">
        <v>1</v>
      </c>
      <c r="T14" s="31"/>
      <c r="U14" s="31"/>
      <c r="V14" s="38"/>
      <c r="W14" s="31"/>
      <c r="X14" s="38"/>
      <c r="Y14" s="38"/>
      <c r="Z14" s="38"/>
      <c r="AA14" s="38"/>
      <c r="AB14" s="38"/>
      <c r="AC14" s="38"/>
      <c r="AD14" s="38"/>
      <c r="AE14" s="38"/>
      <c r="AF14" s="38"/>
      <c r="AG14" s="38"/>
      <c r="AH14" s="38"/>
      <c r="AI14" s="38"/>
      <c r="AJ14" s="38"/>
      <c r="AK14" s="38"/>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1" t="s">
        <v>59</v>
      </c>
      <c r="CO14" s="36">
        <f t="shared" si="0"/>
        <v>1</v>
      </c>
      <c r="CP14" s="30">
        <f t="shared" ref="CP14:CP20" si="8">+P14+S14+V14+Y14</f>
        <v>1</v>
      </c>
      <c r="CQ14" s="36">
        <f t="shared" si="5"/>
        <v>1</v>
      </c>
      <c r="CR14" s="37">
        <f t="shared" si="6"/>
        <v>1</v>
      </c>
      <c r="CS14" s="43" t="str">
        <f t="shared" si="7"/>
        <v>SI</v>
      </c>
      <c r="CT14" s="44" t="s">
        <v>612</v>
      </c>
    </row>
    <row r="15" spans="1:98" ht="180" x14ac:dyDescent="0.25">
      <c r="A15" s="30">
        <v>2017</v>
      </c>
      <c r="B15" s="39">
        <v>516</v>
      </c>
      <c r="C15" s="86" t="s">
        <v>76</v>
      </c>
      <c r="D15" s="32" t="s">
        <v>77</v>
      </c>
      <c r="E15" s="32" t="s">
        <v>18</v>
      </c>
      <c r="F15" s="30">
        <v>2</v>
      </c>
      <c r="G15" s="32" t="s">
        <v>100</v>
      </c>
      <c r="H15" s="32" t="s">
        <v>101</v>
      </c>
      <c r="I15" s="32" t="s">
        <v>102</v>
      </c>
      <c r="J15" s="32">
        <v>1</v>
      </c>
      <c r="K15" s="32" t="s">
        <v>22</v>
      </c>
      <c r="L15" s="33">
        <v>43080</v>
      </c>
      <c r="M15" s="33">
        <v>43281</v>
      </c>
      <c r="N15" s="34"/>
      <c r="O15" s="34"/>
      <c r="P15" s="35"/>
      <c r="Q15" s="32" t="s">
        <v>144</v>
      </c>
      <c r="R15" s="32" t="s">
        <v>145</v>
      </c>
      <c r="S15" s="30">
        <v>1</v>
      </c>
      <c r="T15" s="31" t="s">
        <v>329</v>
      </c>
      <c r="U15" s="31" t="s">
        <v>331</v>
      </c>
      <c r="V15" s="38">
        <v>1</v>
      </c>
      <c r="W15" s="31"/>
      <c r="X15" s="38"/>
      <c r="Y15" s="38"/>
      <c r="Z15" s="38" t="s">
        <v>330</v>
      </c>
      <c r="AA15" s="31" t="s">
        <v>331</v>
      </c>
      <c r="AB15" s="38">
        <v>1</v>
      </c>
      <c r="AC15" s="38" t="s">
        <v>333</v>
      </c>
      <c r="AD15" s="31" t="s">
        <v>331</v>
      </c>
      <c r="AE15" s="38">
        <v>1</v>
      </c>
      <c r="AF15" s="38" t="s">
        <v>332</v>
      </c>
      <c r="AG15" s="31" t="s">
        <v>331</v>
      </c>
      <c r="AH15" s="38">
        <v>1</v>
      </c>
      <c r="AI15" s="38"/>
      <c r="AJ15" s="38"/>
      <c r="AK15" s="38"/>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1" t="s">
        <v>59</v>
      </c>
      <c r="CO15" s="36">
        <f t="shared" si="0"/>
        <v>1</v>
      </c>
      <c r="CP15" s="30">
        <f t="shared" si="8"/>
        <v>2</v>
      </c>
      <c r="CQ15" s="36">
        <f t="shared" si="5"/>
        <v>1</v>
      </c>
      <c r="CR15" s="37">
        <f t="shared" si="6"/>
        <v>2</v>
      </c>
      <c r="CS15" s="43" t="s">
        <v>54</v>
      </c>
      <c r="CT15" s="44" t="s">
        <v>612</v>
      </c>
    </row>
    <row r="16" spans="1:98" ht="90" x14ac:dyDescent="0.25">
      <c r="A16" s="30">
        <v>2017</v>
      </c>
      <c r="B16" s="39">
        <v>516</v>
      </c>
      <c r="C16" s="86" t="s">
        <v>78</v>
      </c>
      <c r="D16" s="32" t="s">
        <v>79</v>
      </c>
      <c r="E16" s="32" t="s">
        <v>18</v>
      </c>
      <c r="F16" s="30">
        <v>1</v>
      </c>
      <c r="G16" s="32" t="s">
        <v>19</v>
      </c>
      <c r="H16" s="32" t="s">
        <v>20</v>
      </c>
      <c r="I16" s="32" t="s">
        <v>21</v>
      </c>
      <c r="J16" s="32">
        <v>1</v>
      </c>
      <c r="K16" s="32" t="s">
        <v>22</v>
      </c>
      <c r="L16" s="33">
        <v>43080</v>
      </c>
      <c r="M16" s="33">
        <v>43281</v>
      </c>
      <c r="N16" s="34"/>
      <c r="O16" s="34"/>
      <c r="P16" s="35"/>
      <c r="Q16" s="32" t="s">
        <v>125</v>
      </c>
      <c r="R16" s="32" t="s">
        <v>126</v>
      </c>
      <c r="S16" s="30">
        <v>1</v>
      </c>
      <c r="T16" s="31"/>
      <c r="U16" s="31"/>
      <c r="V16" s="38"/>
      <c r="W16" s="31"/>
      <c r="X16" s="38"/>
      <c r="Y16" s="38"/>
      <c r="Z16" s="38"/>
      <c r="AA16" s="38"/>
      <c r="AB16" s="38"/>
      <c r="AC16" s="38"/>
      <c r="AD16" s="38"/>
      <c r="AE16" s="38"/>
      <c r="AF16" s="38"/>
      <c r="AG16" s="38"/>
      <c r="AH16" s="38"/>
      <c r="AI16" s="38"/>
      <c r="AJ16" s="38"/>
      <c r="AK16" s="38"/>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1" t="s">
        <v>59</v>
      </c>
      <c r="CO16" s="36">
        <f t="shared" si="0"/>
        <v>1</v>
      </c>
      <c r="CP16" s="30">
        <f t="shared" si="8"/>
        <v>1</v>
      </c>
      <c r="CQ16" s="36">
        <f t="shared" si="5"/>
        <v>1</v>
      </c>
      <c r="CR16" s="37">
        <f t="shared" si="6"/>
        <v>1</v>
      </c>
      <c r="CS16" s="43" t="str">
        <f t="shared" si="7"/>
        <v>SI</v>
      </c>
      <c r="CT16" s="44" t="s">
        <v>612</v>
      </c>
    </row>
    <row r="17" spans="1:98" ht="105" x14ac:dyDescent="0.25">
      <c r="A17" s="30">
        <v>2017</v>
      </c>
      <c r="B17" s="39">
        <v>516</v>
      </c>
      <c r="C17" s="86" t="s">
        <v>78</v>
      </c>
      <c r="D17" s="32" t="s">
        <v>79</v>
      </c>
      <c r="E17" s="32" t="s">
        <v>18</v>
      </c>
      <c r="F17" s="30">
        <v>2</v>
      </c>
      <c r="G17" s="32" t="s">
        <v>100</v>
      </c>
      <c r="H17" s="32" t="s">
        <v>101</v>
      </c>
      <c r="I17" s="32" t="s">
        <v>102</v>
      </c>
      <c r="J17" s="32">
        <v>1</v>
      </c>
      <c r="K17" s="32" t="s">
        <v>22</v>
      </c>
      <c r="L17" s="33">
        <v>43080</v>
      </c>
      <c r="M17" s="33">
        <v>43281</v>
      </c>
      <c r="N17" s="34"/>
      <c r="O17" s="34"/>
      <c r="P17" s="35"/>
      <c r="Q17" s="32"/>
      <c r="R17" s="32"/>
      <c r="S17" s="30"/>
      <c r="T17" s="31" t="s">
        <v>329</v>
      </c>
      <c r="U17" s="31" t="s">
        <v>127</v>
      </c>
      <c r="V17" s="38">
        <v>1</v>
      </c>
      <c r="W17" s="31"/>
      <c r="X17" s="38"/>
      <c r="Y17" s="38"/>
      <c r="Z17" s="38" t="s">
        <v>330</v>
      </c>
      <c r="AA17" s="31" t="s">
        <v>331</v>
      </c>
      <c r="AB17" s="38">
        <v>1</v>
      </c>
      <c r="AC17" s="38" t="s">
        <v>333</v>
      </c>
      <c r="AD17" s="31" t="s">
        <v>331</v>
      </c>
      <c r="AE17" s="38">
        <v>1</v>
      </c>
      <c r="AF17" s="38" t="s">
        <v>332</v>
      </c>
      <c r="AG17" s="31" t="s">
        <v>331</v>
      </c>
      <c r="AH17" s="38">
        <v>1</v>
      </c>
      <c r="AI17" s="38"/>
      <c r="AJ17" s="38"/>
      <c r="AK17" s="38"/>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1" t="s">
        <v>59</v>
      </c>
      <c r="CO17" s="36">
        <f t="shared" si="0"/>
        <v>1</v>
      </c>
      <c r="CP17" s="30">
        <f t="shared" si="8"/>
        <v>1</v>
      </c>
      <c r="CQ17" s="36">
        <f t="shared" si="5"/>
        <v>1</v>
      </c>
      <c r="CR17" s="37">
        <f t="shared" si="6"/>
        <v>1</v>
      </c>
      <c r="CS17" s="43" t="str">
        <f t="shared" si="7"/>
        <v>SI</v>
      </c>
      <c r="CT17" s="44" t="s">
        <v>612</v>
      </c>
    </row>
    <row r="18" spans="1:98" ht="90" x14ac:dyDescent="0.25">
      <c r="A18" s="30">
        <v>2017</v>
      </c>
      <c r="B18" s="39">
        <v>516</v>
      </c>
      <c r="C18" s="86" t="s">
        <v>80</v>
      </c>
      <c r="D18" s="32" t="s">
        <v>81</v>
      </c>
      <c r="E18" s="32" t="s">
        <v>18</v>
      </c>
      <c r="F18" s="30">
        <v>1</v>
      </c>
      <c r="G18" s="32" t="s">
        <v>19</v>
      </c>
      <c r="H18" s="32" t="s">
        <v>20</v>
      </c>
      <c r="I18" s="32" t="s">
        <v>21</v>
      </c>
      <c r="J18" s="32">
        <v>1</v>
      </c>
      <c r="K18" s="32" t="s">
        <v>22</v>
      </c>
      <c r="L18" s="33">
        <v>43080</v>
      </c>
      <c r="M18" s="33">
        <v>43281</v>
      </c>
      <c r="N18" s="34"/>
      <c r="O18" s="34"/>
      <c r="P18" s="35"/>
      <c r="Q18" s="32" t="s">
        <v>125</v>
      </c>
      <c r="R18" s="32" t="s">
        <v>126</v>
      </c>
      <c r="S18" s="30">
        <v>1</v>
      </c>
      <c r="T18" s="31"/>
      <c r="U18" s="31"/>
      <c r="V18" s="38"/>
      <c r="W18" s="31"/>
      <c r="X18" s="38"/>
      <c r="Y18" s="38"/>
      <c r="Z18" s="38"/>
      <c r="AA18" s="38"/>
      <c r="AB18" s="38"/>
      <c r="AC18" s="38"/>
      <c r="AD18" s="38"/>
      <c r="AE18" s="38"/>
      <c r="AF18" s="38"/>
      <c r="AG18" s="38"/>
      <c r="AH18" s="38"/>
      <c r="AI18" s="38"/>
      <c r="AJ18" s="38"/>
      <c r="AK18" s="38"/>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1" t="s">
        <v>59</v>
      </c>
      <c r="CO18" s="36">
        <f t="shared" si="0"/>
        <v>1</v>
      </c>
      <c r="CP18" s="30">
        <f t="shared" si="8"/>
        <v>1</v>
      </c>
      <c r="CQ18" s="36">
        <f t="shared" si="5"/>
        <v>1</v>
      </c>
      <c r="CR18" s="37">
        <f t="shared" si="6"/>
        <v>1</v>
      </c>
      <c r="CS18" s="43" t="str">
        <f t="shared" si="7"/>
        <v>SI</v>
      </c>
      <c r="CT18" s="44" t="s">
        <v>612</v>
      </c>
    </row>
    <row r="19" spans="1:98" ht="105" x14ac:dyDescent="0.25">
      <c r="A19" s="30">
        <v>2017</v>
      </c>
      <c r="B19" s="39">
        <v>516</v>
      </c>
      <c r="C19" s="86" t="s">
        <v>80</v>
      </c>
      <c r="D19" s="32" t="s">
        <v>81</v>
      </c>
      <c r="E19" s="32" t="s">
        <v>18</v>
      </c>
      <c r="F19" s="30">
        <v>2</v>
      </c>
      <c r="G19" s="32" t="s">
        <v>100</v>
      </c>
      <c r="H19" s="32" t="s">
        <v>101</v>
      </c>
      <c r="I19" s="32" t="s">
        <v>102</v>
      </c>
      <c r="J19" s="32">
        <v>1</v>
      </c>
      <c r="K19" s="32" t="s">
        <v>22</v>
      </c>
      <c r="L19" s="33">
        <v>43080</v>
      </c>
      <c r="M19" s="33">
        <v>43281</v>
      </c>
      <c r="N19" s="34"/>
      <c r="O19" s="34"/>
      <c r="P19" s="35"/>
      <c r="Q19" s="32"/>
      <c r="R19" s="32"/>
      <c r="S19" s="30"/>
      <c r="T19" s="31" t="s">
        <v>329</v>
      </c>
      <c r="U19" s="31" t="s">
        <v>127</v>
      </c>
      <c r="V19" s="38">
        <v>1</v>
      </c>
      <c r="W19" s="31"/>
      <c r="X19" s="38"/>
      <c r="Y19" s="38"/>
      <c r="Z19" s="38" t="s">
        <v>330</v>
      </c>
      <c r="AA19" s="31" t="s">
        <v>331</v>
      </c>
      <c r="AB19" s="38">
        <v>1</v>
      </c>
      <c r="AC19" s="38" t="s">
        <v>333</v>
      </c>
      <c r="AD19" s="31" t="s">
        <v>331</v>
      </c>
      <c r="AE19" s="38">
        <v>1</v>
      </c>
      <c r="AF19" s="38" t="s">
        <v>332</v>
      </c>
      <c r="AG19" s="31" t="s">
        <v>331</v>
      </c>
      <c r="AH19" s="38">
        <v>1</v>
      </c>
      <c r="AI19" s="38"/>
      <c r="AJ19" s="38"/>
      <c r="AK19" s="38"/>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1" t="s">
        <v>59</v>
      </c>
      <c r="CO19" s="36">
        <f t="shared" si="0"/>
        <v>1</v>
      </c>
      <c r="CP19" s="30">
        <f t="shared" si="8"/>
        <v>1</v>
      </c>
      <c r="CQ19" s="36">
        <f t="shared" si="5"/>
        <v>1</v>
      </c>
      <c r="CR19" s="37">
        <f t="shared" si="6"/>
        <v>1</v>
      </c>
      <c r="CS19" s="43" t="str">
        <f t="shared" si="7"/>
        <v>SI</v>
      </c>
      <c r="CT19" s="44" t="s">
        <v>612</v>
      </c>
    </row>
    <row r="20" spans="1:98" ht="105" x14ac:dyDescent="0.25">
      <c r="A20" s="30">
        <v>2017</v>
      </c>
      <c r="B20" s="39">
        <v>516</v>
      </c>
      <c r="C20" s="86" t="s">
        <v>82</v>
      </c>
      <c r="D20" s="32" t="s">
        <v>83</v>
      </c>
      <c r="E20" s="32" t="s">
        <v>103</v>
      </c>
      <c r="F20" s="30">
        <v>1</v>
      </c>
      <c r="G20" s="32" t="s">
        <v>104</v>
      </c>
      <c r="H20" s="32" t="s">
        <v>105</v>
      </c>
      <c r="I20" s="32" t="s">
        <v>106</v>
      </c>
      <c r="J20" s="32">
        <v>100</v>
      </c>
      <c r="K20" s="32" t="s">
        <v>107</v>
      </c>
      <c r="L20" s="33">
        <v>43101</v>
      </c>
      <c r="M20" s="33">
        <v>43281</v>
      </c>
      <c r="N20" s="52"/>
      <c r="O20" s="52"/>
      <c r="P20" s="53"/>
      <c r="Q20" s="52"/>
      <c r="R20" s="52"/>
      <c r="S20" s="53"/>
      <c r="T20" s="31" t="s">
        <v>170</v>
      </c>
      <c r="U20" s="31" t="s">
        <v>171</v>
      </c>
      <c r="V20" s="38">
        <v>650</v>
      </c>
      <c r="W20" s="31" t="s">
        <v>170</v>
      </c>
      <c r="X20" s="31" t="s">
        <v>171</v>
      </c>
      <c r="Y20" s="38"/>
      <c r="Z20" s="31" t="s">
        <v>170</v>
      </c>
      <c r="AA20" s="31" t="s">
        <v>171</v>
      </c>
      <c r="AB20" s="38"/>
      <c r="AC20" s="31" t="s">
        <v>170</v>
      </c>
      <c r="AD20" s="31" t="s">
        <v>171</v>
      </c>
      <c r="AE20" s="38"/>
      <c r="AF20" s="31" t="s">
        <v>170</v>
      </c>
      <c r="AG20" s="31" t="s">
        <v>171</v>
      </c>
      <c r="AH20" s="38"/>
      <c r="AI20" s="31" t="s">
        <v>376</v>
      </c>
      <c r="AJ20" s="31" t="s">
        <v>171</v>
      </c>
      <c r="AK20" s="38"/>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1" t="s">
        <v>116</v>
      </c>
      <c r="CO20" s="36">
        <f t="shared" si="0"/>
        <v>100</v>
      </c>
      <c r="CP20" s="30">
        <f t="shared" si="8"/>
        <v>650</v>
      </c>
      <c r="CQ20" s="36">
        <v>650</v>
      </c>
      <c r="CR20" s="37">
        <f t="shared" si="6"/>
        <v>1</v>
      </c>
      <c r="CS20" s="43" t="str">
        <f t="shared" si="7"/>
        <v>SI</v>
      </c>
      <c r="CT20" s="44" t="s">
        <v>612</v>
      </c>
    </row>
    <row r="21" spans="1:98" ht="180" x14ac:dyDescent="0.25">
      <c r="A21" s="30">
        <v>2017</v>
      </c>
      <c r="B21" s="39">
        <v>523</v>
      </c>
      <c r="C21" s="86" t="s">
        <v>66</v>
      </c>
      <c r="D21" s="32" t="s">
        <v>141</v>
      </c>
      <c r="E21" s="32" t="s">
        <v>135</v>
      </c>
      <c r="F21" s="30">
        <v>1</v>
      </c>
      <c r="G21" s="32" t="s">
        <v>137</v>
      </c>
      <c r="H21" s="32" t="s">
        <v>25</v>
      </c>
      <c r="I21" s="32" t="s">
        <v>26</v>
      </c>
      <c r="J21" s="32">
        <v>1</v>
      </c>
      <c r="K21" s="32" t="s">
        <v>139</v>
      </c>
      <c r="L21" s="33">
        <v>43119</v>
      </c>
      <c r="M21" s="33">
        <v>43299</v>
      </c>
      <c r="N21" s="52"/>
      <c r="O21" s="52"/>
      <c r="P21" s="53"/>
      <c r="Q21" s="52"/>
      <c r="R21" s="52"/>
      <c r="S21" s="53"/>
      <c r="T21" s="31"/>
      <c r="U21" s="31"/>
      <c r="V21" s="38"/>
      <c r="W21" s="31"/>
      <c r="X21" s="38"/>
      <c r="Y21" s="38"/>
      <c r="Z21" s="38" t="s">
        <v>147</v>
      </c>
      <c r="AA21" s="38" t="s">
        <v>327</v>
      </c>
      <c r="AB21" s="38">
        <v>1</v>
      </c>
      <c r="AC21" s="38"/>
      <c r="AD21" s="38"/>
      <c r="AE21" s="38"/>
      <c r="AF21" s="38"/>
      <c r="AG21" s="38"/>
      <c r="AH21" s="38"/>
      <c r="AI21" s="38"/>
      <c r="AJ21" s="38"/>
      <c r="AK21" s="38"/>
      <c r="AL21" s="38"/>
      <c r="AM21" s="38"/>
      <c r="AN21" s="38"/>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1" t="s">
        <v>116</v>
      </c>
      <c r="CO21" s="36">
        <f t="shared" si="0"/>
        <v>1</v>
      </c>
      <c r="CP21" s="30">
        <f>+P21+S21+V21+Y21+AB21</f>
        <v>1</v>
      </c>
      <c r="CQ21" s="36">
        <f t="shared" ref="CQ21" si="9">+CO21</f>
        <v>1</v>
      </c>
      <c r="CR21" s="37">
        <f t="shared" ref="CR21" si="10">+CP21/CQ21</f>
        <v>1</v>
      </c>
      <c r="CS21" s="43" t="str">
        <f t="shared" ref="CS21" si="11">IF(CR21=100%,"SI","NO")</f>
        <v>SI</v>
      </c>
      <c r="CT21" s="44" t="s">
        <v>612</v>
      </c>
    </row>
    <row r="22" spans="1:98" ht="115.5" customHeight="1" x14ac:dyDescent="0.25">
      <c r="A22" s="30">
        <v>2017</v>
      </c>
      <c r="B22" s="39">
        <v>523</v>
      </c>
      <c r="C22" s="86" t="s">
        <v>67</v>
      </c>
      <c r="D22" s="32" t="s">
        <v>142</v>
      </c>
      <c r="E22" s="32" t="s">
        <v>136</v>
      </c>
      <c r="F22" s="30">
        <v>1</v>
      </c>
      <c r="G22" s="32" t="s">
        <v>104</v>
      </c>
      <c r="H22" s="32" t="s">
        <v>105</v>
      </c>
      <c r="I22" s="32" t="s">
        <v>106</v>
      </c>
      <c r="J22" s="32">
        <v>100</v>
      </c>
      <c r="K22" s="32" t="s">
        <v>22</v>
      </c>
      <c r="L22" s="33">
        <v>43119</v>
      </c>
      <c r="M22" s="33">
        <v>43465</v>
      </c>
      <c r="N22" s="52"/>
      <c r="O22" s="52"/>
      <c r="P22" s="53"/>
      <c r="Q22" s="52"/>
      <c r="R22" s="52"/>
      <c r="S22" s="53"/>
      <c r="T22" s="31" t="s">
        <v>170</v>
      </c>
      <c r="U22" s="31" t="s">
        <v>171</v>
      </c>
      <c r="V22" s="38">
        <v>650</v>
      </c>
      <c r="W22" s="31" t="s">
        <v>170</v>
      </c>
      <c r="X22" s="31" t="s">
        <v>171</v>
      </c>
      <c r="Y22" s="38"/>
      <c r="Z22" s="31" t="s">
        <v>170</v>
      </c>
      <c r="AA22" s="31" t="s">
        <v>171</v>
      </c>
      <c r="AB22" s="38"/>
      <c r="AC22" s="31" t="s">
        <v>170</v>
      </c>
      <c r="AD22" s="31" t="s">
        <v>171</v>
      </c>
      <c r="AE22" s="38"/>
      <c r="AF22" s="31" t="s">
        <v>170</v>
      </c>
      <c r="AG22" s="31" t="s">
        <v>171</v>
      </c>
      <c r="AH22" s="38"/>
      <c r="AI22" s="31" t="s">
        <v>170</v>
      </c>
      <c r="AJ22" s="31" t="s">
        <v>171</v>
      </c>
      <c r="AK22" s="38"/>
      <c r="AL22" s="31" t="s">
        <v>170</v>
      </c>
      <c r="AM22" s="31" t="s">
        <v>171</v>
      </c>
      <c r="AN22" s="38"/>
      <c r="AO22" s="31" t="s">
        <v>170</v>
      </c>
      <c r="AP22" s="31" t="s">
        <v>171</v>
      </c>
      <c r="AQ22" s="38"/>
      <c r="AR22" s="31" t="s">
        <v>170</v>
      </c>
      <c r="AS22" s="31" t="s">
        <v>171</v>
      </c>
      <c r="AT22" s="38"/>
      <c r="AU22" s="31" t="s">
        <v>170</v>
      </c>
      <c r="AV22" s="31" t="s">
        <v>171</v>
      </c>
      <c r="AW22" s="38">
        <v>810</v>
      </c>
      <c r="AX22" s="31" t="s">
        <v>170</v>
      </c>
      <c r="AY22" s="31" t="s">
        <v>171</v>
      </c>
      <c r="AZ22" s="38"/>
      <c r="BA22" s="38"/>
      <c r="BB22" s="38"/>
      <c r="BC22" s="38"/>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1" t="s">
        <v>116</v>
      </c>
      <c r="CO22" s="36">
        <f t="shared" si="0"/>
        <v>100</v>
      </c>
      <c r="CP22" s="30">
        <f>MAX(P22,S22,V22,Y22,AB22,AE22,AH22,AK22,AN22,AQ22,AT22,AW22)</f>
        <v>810</v>
      </c>
      <c r="CQ22" s="36">
        <v>810</v>
      </c>
      <c r="CR22" s="37">
        <f t="shared" ref="CR22:CR23" si="12">+CP22/CQ22</f>
        <v>1</v>
      </c>
      <c r="CS22" s="43" t="str">
        <f t="shared" ref="CS22:CS23" si="13">IF(CR22=100%,"SI","NO")</f>
        <v>SI</v>
      </c>
      <c r="CT22" s="44" t="s">
        <v>612</v>
      </c>
    </row>
    <row r="23" spans="1:98" ht="210" x14ac:dyDescent="0.25">
      <c r="A23" s="30">
        <v>2017</v>
      </c>
      <c r="B23" s="39">
        <v>523</v>
      </c>
      <c r="C23" s="86" t="s">
        <v>70</v>
      </c>
      <c r="D23" s="32" t="s">
        <v>143</v>
      </c>
      <c r="E23" s="32" t="s">
        <v>377</v>
      </c>
      <c r="F23" s="30">
        <v>1</v>
      </c>
      <c r="G23" s="32" t="s">
        <v>138</v>
      </c>
      <c r="H23" s="32" t="s">
        <v>140</v>
      </c>
      <c r="I23" s="32" t="s">
        <v>95</v>
      </c>
      <c r="J23" s="32">
        <v>1</v>
      </c>
      <c r="K23" s="32" t="s">
        <v>84</v>
      </c>
      <c r="L23" s="33">
        <v>43119</v>
      </c>
      <c r="M23" s="33">
        <v>43299</v>
      </c>
      <c r="N23" s="52"/>
      <c r="O23" s="52"/>
      <c r="P23" s="53"/>
      <c r="Q23" s="52"/>
      <c r="R23" s="52"/>
      <c r="S23" s="53"/>
      <c r="T23" s="31" t="s">
        <v>158</v>
      </c>
      <c r="U23" s="31" t="s">
        <v>159</v>
      </c>
      <c r="V23" s="38">
        <v>1</v>
      </c>
      <c r="W23" s="31" t="s">
        <v>325</v>
      </c>
      <c r="X23" s="38"/>
      <c r="Y23" s="38"/>
      <c r="Z23" s="31" t="s">
        <v>325</v>
      </c>
      <c r="AA23" s="38"/>
      <c r="AB23" s="38"/>
      <c r="AC23" s="38"/>
      <c r="AD23" s="38"/>
      <c r="AE23" s="38"/>
      <c r="AF23" s="38"/>
      <c r="AG23" s="38"/>
      <c r="AH23" s="38"/>
      <c r="AI23" s="38"/>
      <c r="AJ23" s="38"/>
      <c r="AK23" s="38"/>
      <c r="AL23" s="38"/>
      <c r="AM23" s="38"/>
      <c r="AN23" s="38"/>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1" t="s">
        <v>116</v>
      </c>
      <c r="CO23" s="36">
        <f t="shared" si="0"/>
        <v>1</v>
      </c>
      <c r="CP23" s="30">
        <f>+P23+S23+V23+Y23</f>
        <v>1</v>
      </c>
      <c r="CQ23" s="36">
        <f t="shared" ref="CQ23" si="14">+CO23</f>
        <v>1</v>
      </c>
      <c r="CR23" s="37">
        <f t="shared" si="12"/>
        <v>1</v>
      </c>
      <c r="CS23" s="43" t="str">
        <f t="shared" si="13"/>
        <v>SI</v>
      </c>
      <c r="CT23" s="44" t="s">
        <v>612</v>
      </c>
    </row>
    <row r="24" spans="1:98" ht="105" x14ac:dyDescent="0.25">
      <c r="A24" s="61">
        <v>2018</v>
      </c>
      <c r="B24" s="61">
        <v>40</v>
      </c>
      <c r="C24" s="31" t="s">
        <v>41</v>
      </c>
      <c r="D24" s="31" t="s">
        <v>293</v>
      </c>
      <c r="E24" s="31" t="s">
        <v>194</v>
      </c>
      <c r="F24" s="38">
        <v>1</v>
      </c>
      <c r="G24" s="31" t="s">
        <v>220</v>
      </c>
      <c r="H24" s="31" t="s">
        <v>221</v>
      </c>
      <c r="I24" s="31" t="s">
        <v>222</v>
      </c>
      <c r="J24" s="38">
        <v>1</v>
      </c>
      <c r="K24" s="31" t="s">
        <v>32</v>
      </c>
      <c r="L24" s="45">
        <v>43252</v>
      </c>
      <c r="M24" s="45">
        <v>43343</v>
      </c>
      <c r="N24" s="34"/>
      <c r="O24" s="34"/>
      <c r="P24" s="35"/>
      <c r="Q24" s="34"/>
      <c r="R24" s="34"/>
      <c r="S24" s="35"/>
      <c r="T24" s="34"/>
      <c r="U24" s="34"/>
      <c r="V24" s="35"/>
      <c r="W24" s="34"/>
      <c r="X24" s="35"/>
      <c r="Y24" s="35"/>
      <c r="Z24" s="34"/>
      <c r="AA24" s="35"/>
      <c r="AB24" s="35"/>
      <c r="AC24" s="35"/>
      <c r="AD24" s="35"/>
      <c r="AE24" s="35"/>
      <c r="AF24" s="35"/>
      <c r="AG24" s="35"/>
      <c r="AH24" s="35"/>
      <c r="AI24" s="57" t="s">
        <v>342</v>
      </c>
      <c r="AJ24" s="57" t="s">
        <v>343</v>
      </c>
      <c r="AK24" s="38">
        <v>0.5</v>
      </c>
      <c r="AL24" s="31"/>
      <c r="AM24" s="31"/>
      <c r="AN24" s="38"/>
      <c r="AO24" s="31" t="s">
        <v>380</v>
      </c>
      <c r="AP24" s="31" t="s">
        <v>381</v>
      </c>
      <c r="AQ24" s="38"/>
      <c r="AR24" s="52" t="s">
        <v>378</v>
      </c>
      <c r="AS24" s="53" t="s">
        <v>379</v>
      </c>
      <c r="AT24" s="53">
        <v>0.5</v>
      </c>
      <c r="AU24" s="53"/>
      <c r="AV24" s="53"/>
      <c r="AW24" s="53"/>
      <c r="AX24" s="53"/>
      <c r="AY24" s="53"/>
      <c r="AZ24" s="53"/>
      <c r="BA24" s="54"/>
      <c r="BB24" s="53"/>
      <c r="BC24" s="53"/>
      <c r="BD24" s="54"/>
      <c r="BE24" s="53"/>
      <c r="BF24" s="53"/>
      <c r="BG24" s="54"/>
      <c r="BH24" s="53"/>
      <c r="BI24" s="53"/>
      <c r="BJ24" s="54"/>
      <c r="BK24" s="53"/>
      <c r="BL24" s="53"/>
      <c r="BM24" s="54"/>
      <c r="BN24" s="53"/>
      <c r="BO24" s="53"/>
      <c r="BP24" s="54"/>
      <c r="BQ24" s="53"/>
      <c r="BR24" s="53"/>
      <c r="BS24" s="54"/>
      <c r="BT24" s="53"/>
      <c r="BU24" s="53"/>
      <c r="BV24" s="54"/>
      <c r="BW24" s="53"/>
      <c r="BX24" s="53"/>
      <c r="BY24" s="54"/>
      <c r="BZ24" s="53"/>
      <c r="CA24" s="53"/>
      <c r="CB24" s="54"/>
      <c r="CC24" s="53"/>
      <c r="CD24" s="53"/>
      <c r="CE24" s="54"/>
      <c r="CF24" s="53"/>
      <c r="CG24" s="53"/>
      <c r="CH24" s="54"/>
      <c r="CI24" s="53"/>
      <c r="CJ24" s="53"/>
      <c r="CK24" s="54"/>
      <c r="CL24" s="53"/>
      <c r="CM24" s="53"/>
      <c r="CN24" s="31" t="s">
        <v>59</v>
      </c>
      <c r="CO24" s="47">
        <f t="shared" si="0"/>
        <v>1</v>
      </c>
      <c r="CP24" s="38">
        <f>SUM(AK24,AN24,AQ24,AT24,AW24,AZ24,BC24,BF24,BI24)</f>
        <v>1</v>
      </c>
      <c r="CQ24" s="47">
        <f t="shared" ref="CQ24" si="15">+CO24</f>
        <v>1</v>
      </c>
      <c r="CR24" s="48">
        <f t="shared" ref="CR24" si="16">+CP24/CQ24</f>
        <v>1</v>
      </c>
      <c r="CS24" s="43" t="str">
        <f t="shared" ref="CS24" si="17">IF(CR24=100%,"SI","NO")</f>
        <v>SI</v>
      </c>
      <c r="CT24" s="44" t="s">
        <v>612</v>
      </c>
    </row>
    <row r="25" spans="1:98" ht="165" x14ac:dyDescent="0.25">
      <c r="A25" s="61">
        <v>2018</v>
      </c>
      <c r="B25" s="61">
        <v>40</v>
      </c>
      <c r="C25" s="31" t="s">
        <v>172</v>
      </c>
      <c r="D25" s="31" t="s">
        <v>294</v>
      </c>
      <c r="E25" s="31" t="s">
        <v>195</v>
      </c>
      <c r="F25" s="38">
        <v>1</v>
      </c>
      <c r="G25" s="31" t="s">
        <v>223</v>
      </c>
      <c r="H25" s="31" t="s">
        <v>224</v>
      </c>
      <c r="I25" s="31" t="s">
        <v>225</v>
      </c>
      <c r="J25" s="38">
        <v>2</v>
      </c>
      <c r="K25" s="31" t="s">
        <v>13</v>
      </c>
      <c r="L25" s="45">
        <v>43282</v>
      </c>
      <c r="M25" s="72">
        <v>43610</v>
      </c>
      <c r="N25" s="34"/>
      <c r="O25" s="34"/>
      <c r="P25" s="35"/>
      <c r="Q25" s="34"/>
      <c r="R25" s="34"/>
      <c r="S25" s="35"/>
      <c r="T25" s="34"/>
      <c r="U25" s="34"/>
      <c r="V25" s="35"/>
      <c r="W25" s="34"/>
      <c r="X25" s="35"/>
      <c r="Y25" s="35"/>
      <c r="Z25" s="34"/>
      <c r="AA25" s="35"/>
      <c r="AB25" s="35"/>
      <c r="AC25" s="35"/>
      <c r="AD25" s="35"/>
      <c r="AE25" s="35"/>
      <c r="AF25" s="35"/>
      <c r="AG25" s="35"/>
      <c r="AH25" s="35"/>
      <c r="AI25" s="31" t="s">
        <v>336</v>
      </c>
      <c r="AJ25" s="31" t="s">
        <v>337</v>
      </c>
      <c r="AK25" s="38">
        <v>0</v>
      </c>
      <c r="AL25" s="31" t="s">
        <v>382</v>
      </c>
      <c r="AM25" s="31" t="s">
        <v>383</v>
      </c>
      <c r="AN25" s="38"/>
      <c r="AO25" s="31" t="s">
        <v>384</v>
      </c>
      <c r="AP25" s="31" t="s">
        <v>385</v>
      </c>
      <c r="AQ25" s="38"/>
      <c r="AR25" s="31" t="s">
        <v>386</v>
      </c>
      <c r="AS25" s="31" t="s">
        <v>387</v>
      </c>
      <c r="AT25" s="38">
        <v>1.2</v>
      </c>
      <c r="AU25" s="38" t="s">
        <v>429</v>
      </c>
      <c r="AV25" s="38" t="s">
        <v>426</v>
      </c>
      <c r="AW25" s="38">
        <v>0.1</v>
      </c>
      <c r="AX25" s="38" t="s">
        <v>438</v>
      </c>
      <c r="AY25" s="38" t="s">
        <v>439</v>
      </c>
      <c r="AZ25" s="38">
        <v>0</v>
      </c>
      <c r="BA25" s="46"/>
      <c r="BB25" s="38"/>
      <c r="BC25" s="38"/>
      <c r="BD25" s="46"/>
      <c r="BE25" s="38"/>
      <c r="BF25" s="38"/>
      <c r="BG25" s="46"/>
      <c r="BH25" s="38"/>
      <c r="BI25" s="38"/>
      <c r="BJ25" s="46"/>
      <c r="BK25" s="38"/>
      <c r="BL25" s="38"/>
      <c r="BM25" s="46"/>
      <c r="BN25" s="38"/>
      <c r="BO25" s="38"/>
      <c r="BP25" s="46" t="s">
        <v>656</v>
      </c>
      <c r="BQ25" s="38" t="s">
        <v>655</v>
      </c>
      <c r="BR25" s="38">
        <v>0.7</v>
      </c>
      <c r="BS25" s="54"/>
      <c r="BT25" s="53"/>
      <c r="BU25" s="53"/>
      <c r="BV25" s="54"/>
      <c r="BW25" s="53"/>
      <c r="BX25" s="53"/>
      <c r="BY25" s="54"/>
      <c r="BZ25" s="53"/>
      <c r="CA25" s="53"/>
      <c r="CB25" s="54"/>
      <c r="CC25" s="53"/>
      <c r="CD25" s="53"/>
      <c r="CE25" s="54"/>
      <c r="CF25" s="53"/>
      <c r="CG25" s="53"/>
      <c r="CH25" s="54"/>
      <c r="CI25" s="53"/>
      <c r="CJ25" s="53"/>
      <c r="CK25" s="54"/>
      <c r="CL25" s="53"/>
      <c r="CM25" s="53"/>
      <c r="CN25" s="31" t="s">
        <v>59</v>
      </c>
      <c r="CO25" s="47">
        <f t="shared" si="0"/>
        <v>2</v>
      </c>
      <c r="CP25" s="38">
        <f>SUM(AK25,AN25,AQ25,AT25,AW25,AZ25,BC25,BF25,BI25,BL25,BO25,BR25)</f>
        <v>2</v>
      </c>
      <c r="CQ25" s="47">
        <f t="shared" ref="CQ25:CQ56" si="18">+CO25</f>
        <v>2</v>
      </c>
      <c r="CR25" s="48">
        <f t="shared" ref="CR25:CR56" si="19">+CP25/CQ25</f>
        <v>1</v>
      </c>
      <c r="CS25" s="43" t="str">
        <f t="shared" ref="CS25:CS56" si="20">IF(CR25=100%,"SI","NO")</f>
        <v>SI</v>
      </c>
      <c r="CT25" s="44" t="s">
        <v>326</v>
      </c>
    </row>
    <row r="26" spans="1:98" ht="175.5" customHeight="1" x14ac:dyDescent="0.25">
      <c r="A26" s="61">
        <v>2018</v>
      </c>
      <c r="B26" s="61">
        <v>40</v>
      </c>
      <c r="C26" s="31" t="s">
        <v>172</v>
      </c>
      <c r="D26" s="31" t="s">
        <v>294</v>
      </c>
      <c r="E26" s="31" t="s">
        <v>195</v>
      </c>
      <c r="F26" s="38">
        <v>2</v>
      </c>
      <c r="G26" s="31" t="s">
        <v>226</v>
      </c>
      <c r="H26" s="31" t="s">
        <v>227</v>
      </c>
      <c r="I26" s="31" t="s">
        <v>228</v>
      </c>
      <c r="J26" s="38">
        <v>2</v>
      </c>
      <c r="K26" s="31" t="s">
        <v>13</v>
      </c>
      <c r="L26" s="45">
        <v>43282</v>
      </c>
      <c r="M26" s="72">
        <v>43610</v>
      </c>
      <c r="N26" s="34"/>
      <c r="O26" s="34"/>
      <c r="P26" s="35"/>
      <c r="Q26" s="34"/>
      <c r="R26" s="34"/>
      <c r="S26" s="35"/>
      <c r="T26" s="34"/>
      <c r="U26" s="34"/>
      <c r="V26" s="35"/>
      <c r="W26" s="34"/>
      <c r="X26" s="35"/>
      <c r="Y26" s="35"/>
      <c r="Z26" s="34"/>
      <c r="AA26" s="35"/>
      <c r="AB26" s="35"/>
      <c r="AC26" s="35"/>
      <c r="AD26" s="35"/>
      <c r="AE26" s="35"/>
      <c r="AF26" s="35"/>
      <c r="AG26" s="35"/>
      <c r="AH26" s="35"/>
      <c r="AI26" s="31" t="s">
        <v>339</v>
      </c>
      <c r="AJ26" s="31" t="s">
        <v>338</v>
      </c>
      <c r="AK26" s="38">
        <v>0</v>
      </c>
      <c r="AL26" s="31"/>
      <c r="AM26" s="31"/>
      <c r="AN26" s="38"/>
      <c r="AO26" s="31"/>
      <c r="AP26" s="31"/>
      <c r="AQ26" s="38"/>
      <c r="AR26" s="31" t="s">
        <v>388</v>
      </c>
      <c r="AS26" s="46" t="s">
        <v>389</v>
      </c>
      <c r="AT26" s="38">
        <v>0.61</v>
      </c>
      <c r="AU26" s="38" t="s">
        <v>430</v>
      </c>
      <c r="AV26" s="38"/>
      <c r="AW26" s="38">
        <f>1.2-AT26</f>
        <v>0.59</v>
      </c>
      <c r="AX26" s="38" t="s">
        <v>440</v>
      </c>
      <c r="AY26" s="38"/>
      <c r="AZ26" s="38"/>
      <c r="BA26" s="46" t="s">
        <v>575</v>
      </c>
      <c r="BB26" s="38"/>
      <c r="BC26" s="38">
        <v>0.7</v>
      </c>
      <c r="BD26" s="46"/>
      <c r="BE26" s="38"/>
      <c r="BF26" s="38"/>
      <c r="BG26" s="46"/>
      <c r="BH26" s="38"/>
      <c r="BI26" s="38"/>
      <c r="BJ26" s="46"/>
      <c r="BK26" s="38"/>
      <c r="BL26" s="38"/>
      <c r="BM26" s="46"/>
      <c r="BN26" s="38"/>
      <c r="BO26" s="38"/>
      <c r="BP26" s="46" t="s">
        <v>658</v>
      </c>
      <c r="BQ26" s="38" t="s">
        <v>657</v>
      </c>
      <c r="BR26" s="38">
        <v>0.1</v>
      </c>
      <c r="BS26" s="54"/>
      <c r="BT26" s="53"/>
      <c r="BU26" s="53"/>
      <c r="BV26" s="54"/>
      <c r="BW26" s="53"/>
      <c r="BX26" s="53"/>
      <c r="BY26" s="54"/>
      <c r="BZ26" s="53"/>
      <c r="CA26" s="53"/>
      <c r="CB26" s="54"/>
      <c r="CC26" s="53"/>
      <c r="CD26" s="53"/>
      <c r="CE26" s="54"/>
      <c r="CF26" s="53"/>
      <c r="CG26" s="53"/>
      <c r="CH26" s="54"/>
      <c r="CI26" s="53"/>
      <c r="CJ26" s="53"/>
      <c r="CK26" s="54"/>
      <c r="CL26" s="53"/>
      <c r="CM26" s="53"/>
      <c r="CN26" s="31" t="s">
        <v>59</v>
      </c>
      <c r="CO26" s="47">
        <f t="shared" si="0"/>
        <v>2</v>
      </c>
      <c r="CP26" s="38">
        <f>SUM(AK26,AN26,AQ26,AT26,AW26,AZ26,BC26,BF26,BI26,BL26,BO26,BR26)</f>
        <v>2</v>
      </c>
      <c r="CQ26" s="47">
        <f t="shared" si="18"/>
        <v>2</v>
      </c>
      <c r="CR26" s="48">
        <f t="shared" si="19"/>
        <v>1</v>
      </c>
      <c r="CS26" s="43" t="str">
        <f t="shared" si="20"/>
        <v>SI</v>
      </c>
      <c r="CT26" s="44" t="s">
        <v>326</v>
      </c>
    </row>
    <row r="27" spans="1:98" ht="90" x14ac:dyDescent="0.25">
      <c r="A27" s="61">
        <v>2018</v>
      </c>
      <c r="B27" s="61">
        <v>40</v>
      </c>
      <c r="C27" s="31" t="s">
        <v>172</v>
      </c>
      <c r="D27" s="31" t="s">
        <v>294</v>
      </c>
      <c r="E27" s="31" t="s">
        <v>195</v>
      </c>
      <c r="F27" s="38">
        <v>3</v>
      </c>
      <c r="G27" s="31" t="s">
        <v>229</v>
      </c>
      <c r="H27" s="31" t="s">
        <v>230</v>
      </c>
      <c r="I27" s="31" t="s">
        <v>231</v>
      </c>
      <c r="J27" s="38">
        <v>1</v>
      </c>
      <c r="K27" s="31" t="s">
        <v>13</v>
      </c>
      <c r="L27" s="45">
        <v>43252</v>
      </c>
      <c r="M27" s="45">
        <v>43281</v>
      </c>
      <c r="N27" s="34"/>
      <c r="O27" s="34"/>
      <c r="P27" s="35"/>
      <c r="Q27" s="34"/>
      <c r="R27" s="34"/>
      <c r="S27" s="35"/>
      <c r="T27" s="34"/>
      <c r="U27" s="34"/>
      <c r="V27" s="35"/>
      <c r="W27" s="34"/>
      <c r="X27" s="35"/>
      <c r="Y27" s="35"/>
      <c r="Z27" s="34"/>
      <c r="AA27" s="35"/>
      <c r="AB27" s="35"/>
      <c r="AC27" s="35"/>
      <c r="AD27" s="35"/>
      <c r="AE27" s="35"/>
      <c r="AF27" s="35"/>
      <c r="AG27" s="35"/>
      <c r="AH27" s="35"/>
      <c r="AI27" s="31" t="s">
        <v>340</v>
      </c>
      <c r="AJ27" s="31" t="s">
        <v>341</v>
      </c>
      <c r="AK27" s="38">
        <v>1</v>
      </c>
      <c r="AL27" s="52"/>
      <c r="AM27" s="52"/>
      <c r="AN27" s="53"/>
      <c r="AO27" s="52"/>
      <c r="AP27" s="52"/>
      <c r="AQ27" s="53"/>
      <c r="AR27" s="52"/>
      <c r="AS27" s="53"/>
      <c r="AT27" s="53"/>
      <c r="AU27" s="53"/>
      <c r="AV27" s="53"/>
      <c r="AW27" s="53"/>
      <c r="AX27" s="53"/>
      <c r="AY27" s="53"/>
      <c r="AZ27" s="53"/>
      <c r="BA27" s="54"/>
      <c r="BB27" s="53"/>
      <c r="BC27" s="53"/>
      <c r="BD27" s="54"/>
      <c r="BE27" s="53"/>
      <c r="BF27" s="53"/>
      <c r="BG27" s="54"/>
      <c r="BH27" s="53"/>
      <c r="BI27" s="53"/>
      <c r="BJ27" s="54"/>
      <c r="BK27" s="53"/>
      <c r="BL27" s="53"/>
      <c r="BM27" s="54"/>
      <c r="BN27" s="53"/>
      <c r="BO27" s="53"/>
      <c r="BP27" s="54"/>
      <c r="BQ27" s="53"/>
      <c r="BR27" s="53"/>
      <c r="BS27" s="54"/>
      <c r="BT27" s="53"/>
      <c r="BU27" s="53"/>
      <c r="BV27" s="54"/>
      <c r="BW27" s="53"/>
      <c r="BX27" s="53"/>
      <c r="BY27" s="54"/>
      <c r="BZ27" s="53"/>
      <c r="CA27" s="53"/>
      <c r="CB27" s="54"/>
      <c r="CC27" s="53"/>
      <c r="CD27" s="53"/>
      <c r="CE27" s="54"/>
      <c r="CF27" s="53"/>
      <c r="CG27" s="53"/>
      <c r="CH27" s="54"/>
      <c r="CI27" s="53"/>
      <c r="CJ27" s="53"/>
      <c r="CK27" s="54"/>
      <c r="CL27" s="53"/>
      <c r="CM27" s="53"/>
      <c r="CN27" s="31" t="s">
        <v>59</v>
      </c>
      <c r="CO27" s="47">
        <f t="shared" si="0"/>
        <v>1</v>
      </c>
      <c r="CP27" s="38">
        <f>SUM(AK27,AN27,AQ27,AT27,AW27,AZ27,BC27,BF27,BI27)</f>
        <v>1</v>
      </c>
      <c r="CQ27" s="47">
        <f t="shared" si="18"/>
        <v>1</v>
      </c>
      <c r="CR27" s="48">
        <f t="shared" si="19"/>
        <v>1</v>
      </c>
      <c r="CS27" s="43" t="str">
        <f t="shared" si="20"/>
        <v>SI</v>
      </c>
      <c r="CT27" s="44" t="s">
        <v>612</v>
      </c>
    </row>
    <row r="28" spans="1:98" ht="240" x14ac:dyDescent="0.25">
      <c r="A28" s="61">
        <v>2018</v>
      </c>
      <c r="B28" s="61">
        <v>40</v>
      </c>
      <c r="C28" s="31" t="s">
        <v>173</v>
      </c>
      <c r="D28" s="31" t="s">
        <v>295</v>
      </c>
      <c r="E28" s="31" t="s">
        <v>196</v>
      </c>
      <c r="F28" s="38">
        <v>1</v>
      </c>
      <c r="G28" s="31" t="s">
        <v>232</v>
      </c>
      <c r="H28" s="31" t="s">
        <v>233</v>
      </c>
      <c r="I28" s="31" t="s">
        <v>234</v>
      </c>
      <c r="J28" s="38">
        <v>100</v>
      </c>
      <c r="K28" s="31" t="s">
        <v>32</v>
      </c>
      <c r="L28" s="45">
        <v>43252</v>
      </c>
      <c r="M28" s="45">
        <v>43434</v>
      </c>
      <c r="N28" s="34"/>
      <c r="O28" s="34"/>
      <c r="P28" s="35"/>
      <c r="Q28" s="34"/>
      <c r="R28" s="34"/>
      <c r="S28" s="35"/>
      <c r="T28" s="34"/>
      <c r="U28" s="34"/>
      <c r="V28" s="35"/>
      <c r="W28" s="34"/>
      <c r="X28" s="35"/>
      <c r="Y28" s="35"/>
      <c r="Z28" s="34"/>
      <c r="AA28" s="35"/>
      <c r="AB28" s="35"/>
      <c r="AC28" s="35"/>
      <c r="AD28" s="35"/>
      <c r="AE28" s="35"/>
      <c r="AF28" s="35"/>
      <c r="AG28" s="35"/>
      <c r="AH28" s="35"/>
      <c r="AI28" s="58" t="s">
        <v>344</v>
      </c>
      <c r="AJ28" s="59" t="s">
        <v>345</v>
      </c>
      <c r="AK28" s="38">
        <v>100</v>
      </c>
      <c r="AL28" s="31" t="s">
        <v>390</v>
      </c>
      <c r="AM28" s="31"/>
      <c r="AN28" s="38"/>
      <c r="AO28" s="31" t="s">
        <v>390</v>
      </c>
      <c r="AP28" s="31"/>
      <c r="AQ28" s="38"/>
      <c r="AR28" s="31" t="s">
        <v>390</v>
      </c>
      <c r="AS28" s="31"/>
      <c r="AT28" s="38"/>
      <c r="AU28" s="31"/>
      <c r="AV28" s="31"/>
      <c r="AW28" s="38"/>
      <c r="AX28" s="31"/>
      <c r="AY28" s="31"/>
      <c r="AZ28" s="38"/>
      <c r="BA28" s="52"/>
      <c r="BB28" s="52"/>
      <c r="BC28" s="53"/>
      <c r="BD28" s="52"/>
      <c r="BE28" s="52"/>
      <c r="BF28" s="53"/>
      <c r="BG28" s="52"/>
      <c r="BH28" s="52"/>
      <c r="BI28" s="53"/>
      <c r="BJ28" s="52"/>
      <c r="BK28" s="52"/>
      <c r="BL28" s="53"/>
      <c r="BM28" s="52"/>
      <c r="BN28" s="52"/>
      <c r="BO28" s="53"/>
      <c r="BP28" s="52"/>
      <c r="BQ28" s="52"/>
      <c r="BR28" s="53"/>
      <c r="BS28" s="52"/>
      <c r="BT28" s="52"/>
      <c r="BU28" s="53"/>
      <c r="BV28" s="52"/>
      <c r="BW28" s="52"/>
      <c r="BX28" s="53"/>
      <c r="BY28" s="52"/>
      <c r="BZ28" s="52"/>
      <c r="CA28" s="53"/>
      <c r="CB28" s="52"/>
      <c r="CC28" s="52"/>
      <c r="CD28" s="53"/>
      <c r="CE28" s="52"/>
      <c r="CF28" s="52"/>
      <c r="CG28" s="53"/>
      <c r="CH28" s="52"/>
      <c r="CI28" s="52"/>
      <c r="CJ28" s="53"/>
      <c r="CK28" s="52"/>
      <c r="CL28" s="52"/>
      <c r="CM28" s="53"/>
      <c r="CN28" s="31" t="s">
        <v>60</v>
      </c>
      <c r="CO28" s="47">
        <f t="shared" si="0"/>
        <v>100</v>
      </c>
      <c r="CP28" s="38">
        <f>SUM(AK28,AN28,AQ28,AT28,AW28,AZ28,BC28,BF28,BI28)</f>
        <v>100</v>
      </c>
      <c r="CQ28" s="47">
        <f t="shared" si="18"/>
        <v>100</v>
      </c>
      <c r="CR28" s="48">
        <f t="shared" si="19"/>
        <v>1</v>
      </c>
      <c r="CS28" s="43" t="str">
        <f t="shared" si="20"/>
        <v>SI</v>
      </c>
      <c r="CT28" s="44" t="s">
        <v>612</v>
      </c>
    </row>
    <row r="29" spans="1:98" ht="409.5" x14ac:dyDescent="0.25">
      <c r="A29" s="61">
        <v>2018</v>
      </c>
      <c r="B29" s="61">
        <v>40</v>
      </c>
      <c r="C29" s="31" t="s">
        <v>173</v>
      </c>
      <c r="D29" s="31" t="s">
        <v>295</v>
      </c>
      <c r="E29" s="31" t="s">
        <v>196</v>
      </c>
      <c r="F29" s="38">
        <v>2</v>
      </c>
      <c r="G29" s="31" t="s">
        <v>235</v>
      </c>
      <c r="H29" s="31" t="s">
        <v>236</v>
      </c>
      <c r="I29" s="31" t="s">
        <v>237</v>
      </c>
      <c r="J29" s="38">
        <v>100</v>
      </c>
      <c r="K29" s="31" t="s">
        <v>38</v>
      </c>
      <c r="L29" s="45">
        <v>43252</v>
      </c>
      <c r="M29" s="45">
        <v>43465</v>
      </c>
      <c r="N29" s="34"/>
      <c r="O29" s="34"/>
      <c r="P29" s="35"/>
      <c r="Q29" s="34"/>
      <c r="R29" s="34"/>
      <c r="S29" s="35"/>
      <c r="T29" s="34"/>
      <c r="U29" s="34"/>
      <c r="V29" s="35"/>
      <c r="W29" s="34"/>
      <c r="X29" s="35"/>
      <c r="Y29" s="35"/>
      <c r="Z29" s="34"/>
      <c r="AA29" s="35"/>
      <c r="AB29" s="35"/>
      <c r="AC29" s="35"/>
      <c r="AD29" s="35"/>
      <c r="AE29" s="35"/>
      <c r="AF29" s="35"/>
      <c r="AG29" s="35"/>
      <c r="AH29" s="35"/>
      <c r="AI29" s="58" t="s">
        <v>346</v>
      </c>
      <c r="AJ29" s="59" t="s">
        <v>347</v>
      </c>
      <c r="AK29" s="56">
        <f>441/786</f>
        <v>0.56106870229007633</v>
      </c>
      <c r="AL29" s="31" t="s">
        <v>391</v>
      </c>
      <c r="AM29" s="56" t="s">
        <v>393</v>
      </c>
      <c r="AN29" s="56">
        <f>471/822</f>
        <v>0.57299270072992703</v>
      </c>
      <c r="AO29" s="31" t="s">
        <v>392</v>
      </c>
      <c r="AP29" s="31"/>
      <c r="AQ29" s="38"/>
      <c r="AR29" s="31" t="s">
        <v>391</v>
      </c>
      <c r="AS29" s="56" t="s">
        <v>393</v>
      </c>
      <c r="AT29" s="56">
        <v>0.75</v>
      </c>
      <c r="AU29" s="31" t="s">
        <v>435</v>
      </c>
      <c r="AV29" s="38" t="s">
        <v>434</v>
      </c>
      <c r="AW29" s="56">
        <v>0.87</v>
      </c>
      <c r="AX29" s="38"/>
      <c r="AY29" s="38"/>
      <c r="AZ29" s="38"/>
      <c r="BA29" s="31" t="s">
        <v>454</v>
      </c>
      <c r="BB29" s="38" t="s">
        <v>434</v>
      </c>
      <c r="BC29" s="48">
        <v>0.98</v>
      </c>
      <c r="BD29" s="54"/>
      <c r="BE29" s="53"/>
      <c r="BF29" s="53"/>
      <c r="BG29" s="54"/>
      <c r="BH29" s="53"/>
      <c r="BI29" s="53"/>
      <c r="BJ29" s="54"/>
      <c r="BK29" s="53"/>
      <c r="BL29" s="53"/>
      <c r="BM29" s="54"/>
      <c r="BN29" s="53"/>
      <c r="BO29" s="53"/>
      <c r="BP29" s="54" t="s">
        <v>646</v>
      </c>
      <c r="BQ29" s="53" t="s">
        <v>647</v>
      </c>
      <c r="BR29" s="93">
        <v>1</v>
      </c>
      <c r="BS29" s="54"/>
      <c r="BT29" s="53"/>
      <c r="BU29" s="53"/>
      <c r="BV29" s="54"/>
      <c r="BW29" s="53"/>
      <c r="BX29" s="53"/>
      <c r="BY29" s="54"/>
      <c r="BZ29" s="53"/>
      <c r="CA29" s="53"/>
      <c r="CB29" s="54"/>
      <c r="CC29" s="53"/>
      <c r="CD29" s="53"/>
      <c r="CE29" s="54"/>
      <c r="CF29" s="53"/>
      <c r="CG29" s="53"/>
      <c r="CH29" s="54"/>
      <c r="CI29" s="53"/>
      <c r="CJ29" s="53"/>
      <c r="CK29" s="54"/>
      <c r="CL29" s="53"/>
      <c r="CM29" s="53"/>
      <c r="CN29" s="31" t="s">
        <v>60</v>
      </c>
      <c r="CO29" s="48">
        <v>1</v>
      </c>
      <c r="CP29" s="48">
        <f>MAX(AK29,AN29,AQ29,AT29,AW29,AZ29,BC29,BF29,BI29,BR29)</f>
        <v>1</v>
      </c>
      <c r="CQ29" s="48">
        <v>1</v>
      </c>
      <c r="CR29" s="48">
        <f t="shared" si="19"/>
        <v>1</v>
      </c>
      <c r="CS29" s="43" t="s">
        <v>54</v>
      </c>
      <c r="CT29" s="44" t="s">
        <v>612</v>
      </c>
    </row>
    <row r="30" spans="1:98" ht="330" x14ac:dyDescent="0.25">
      <c r="A30" s="61">
        <v>2018</v>
      </c>
      <c r="B30" s="61">
        <v>40</v>
      </c>
      <c r="C30" s="31" t="s">
        <v>173</v>
      </c>
      <c r="D30" s="31" t="s">
        <v>295</v>
      </c>
      <c r="E30" s="31" t="s">
        <v>197</v>
      </c>
      <c r="F30" s="38">
        <v>3</v>
      </c>
      <c r="G30" s="31" t="s">
        <v>238</v>
      </c>
      <c r="H30" s="31" t="s">
        <v>239</v>
      </c>
      <c r="I30" s="31" t="s">
        <v>240</v>
      </c>
      <c r="J30" s="38">
        <v>1</v>
      </c>
      <c r="K30" s="31" t="s">
        <v>32</v>
      </c>
      <c r="L30" s="45">
        <v>43252</v>
      </c>
      <c r="M30" s="45">
        <v>43312</v>
      </c>
      <c r="N30" s="34"/>
      <c r="O30" s="34"/>
      <c r="P30" s="35"/>
      <c r="Q30" s="34"/>
      <c r="R30" s="34"/>
      <c r="S30" s="35"/>
      <c r="T30" s="34"/>
      <c r="U30" s="34"/>
      <c r="V30" s="35"/>
      <c r="W30" s="34"/>
      <c r="X30" s="35"/>
      <c r="Y30" s="35"/>
      <c r="Z30" s="34"/>
      <c r="AA30" s="35"/>
      <c r="AB30" s="35"/>
      <c r="AC30" s="35"/>
      <c r="AD30" s="35"/>
      <c r="AE30" s="35"/>
      <c r="AF30" s="35"/>
      <c r="AG30" s="35"/>
      <c r="AH30" s="35"/>
      <c r="AI30" s="58" t="s">
        <v>348</v>
      </c>
      <c r="AJ30" s="59" t="s">
        <v>349</v>
      </c>
      <c r="AK30" s="38">
        <v>1</v>
      </c>
      <c r="AL30" s="31" t="s">
        <v>394</v>
      </c>
      <c r="AM30" s="31"/>
      <c r="AN30" s="38"/>
      <c r="AO30" s="52"/>
      <c r="AP30" s="52"/>
      <c r="AQ30" s="53"/>
      <c r="AR30" s="52"/>
      <c r="AS30" s="53"/>
      <c r="AT30" s="53"/>
      <c r="AU30" s="53"/>
      <c r="AV30" s="53"/>
      <c r="AW30" s="53"/>
      <c r="AX30" s="53"/>
      <c r="AY30" s="53"/>
      <c r="AZ30" s="53"/>
      <c r="BA30" s="54"/>
      <c r="BB30" s="53"/>
      <c r="BC30" s="53"/>
      <c r="BD30" s="54"/>
      <c r="BE30" s="53"/>
      <c r="BF30" s="53"/>
      <c r="BG30" s="54"/>
      <c r="BH30" s="53"/>
      <c r="BI30" s="53"/>
      <c r="BJ30" s="54"/>
      <c r="BK30" s="53"/>
      <c r="BL30" s="53"/>
      <c r="BM30" s="54"/>
      <c r="BN30" s="53"/>
      <c r="BO30" s="53"/>
      <c r="BP30" s="54"/>
      <c r="BQ30" s="53"/>
      <c r="BR30" s="53"/>
      <c r="BS30" s="54"/>
      <c r="BT30" s="53"/>
      <c r="BU30" s="53"/>
      <c r="BV30" s="54"/>
      <c r="BW30" s="53"/>
      <c r="BX30" s="53"/>
      <c r="BY30" s="54"/>
      <c r="BZ30" s="53"/>
      <c r="CA30" s="53"/>
      <c r="CB30" s="54"/>
      <c r="CC30" s="53"/>
      <c r="CD30" s="53"/>
      <c r="CE30" s="54"/>
      <c r="CF30" s="53"/>
      <c r="CG30" s="53"/>
      <c r="CH30" s="54"/>
      <c r="CI30" s="53"/>
      <c r="CJ30" s="53"/>
      <c r="CK30" s="54"/>
      <c r="CL30" s="53"/>
      <c r="CM30" s="53"/>
      <c r="CN30" s="31" t="s">
        <v>59</v>
      </c>
      <c r="CO30" s="47">
        <f t="shared" ref="CO30:CO56" si="21">+J30</f>
        <v>1</v>
      </c>
      <c r="CP30" s="38">
        <f t="shared" ref="CP30:CP56" si="22">SUM(AK30,AN30,AQ30,AT30,AW30,AZ30,BC30,BF30,BI30)</f>
        <v>1</v>
      </c>
      <c r="CQ30" s="47">
        <f t="shared" si="18"/>
        <v>1</v>
      </c>
      <c r="CR30" s="48">
        <f t="shared" si="19"/>
        <v>1</v>
      </c>
      <c r="CS30" s="43" t="str">
        <f t="shared" si="20"/>
        <v>SI</v>
      </c>
      <c r="CT30" s="44" t="s">
        <v>612</v>
      </c>
    </row>
    <row r="31" spans="1:98" ht="105" x14ac:dyDescent="0.25">
      <c r="A31" s="61">
        <v>2018</v>
      </c>
      <c r="B31" s="61">
        <v>40</v>
      </c>
      <c r="C31" s="31" t="s">
        <v>174</v>
      </c>
      <c r="D31" s="31" t="s">
        <v>296</v>
      </c>
      <c r="E31" s="31" t="s">
        <v>198</v>
      </c>
      <c r="F31" s="38">
        <v>1</v>
      </c>
      <c r="G31" s="31" t="s">
        <v>241</v>
      </c>
      <c r="H31" s="31" t="s">
        <v>242</v>
      </c>
      <c r="I31" s="31" t="s">
        <v>243</v>
      </c>
      <c r="J31" s="38">
        <v>1</v>
      </c>
      <c r="K31" s="31" t="s">
        <v>13</v>
      </c>
      <c r="L31" s="45">
        <v>43252</v>
      </c>
      <c r="M31" s="45">
        <v>43312</v>
      </c>
      <c r="N31" s="34"/>
      <c r="O31" s="34"/>
      <c r="P31" s="35"/>
      <c r="Q31" s="34"/>
      <c r="R31" s="34"/>
      <c r="S31" s="35"/>
      <c r="T31" s="34"/>
      <c r="U31" s="34"/>
      <c r="V31" s="35"/>
      <c r="W31" s="34"/>
      <c r="X31" s="35"/>
      <c r="Y31" s="35"/>
      <c r="Z31" s="34"/>
      <c r="AA31" s="35"/>
      <c r="AB31" s="35"/>
      <c r="AC31" s="35"/>
      <c r="AD31" s="35"/>
      <c r="AE31" s="35"/>
      <c r="AF31" s="35"/>
      <c r="AG31" s="35"/>
      <c r="AH31" s="35"/>
      <c r="AI31" s="31" t="s">
        <v>350</v>
      </c>
      <c r="AJ31" s="31" t="s">
        <v>351</v>
      </c>
      <c r="AK31" s="38">
        <v>1</v>
      </c>
      <c r="AL31" s="31" t="s">
        <v>394</v>
      </c>
      <c r="AM31" s="31"/>
      <c r="AN31" s="38"/>
      <c r="AO31" s="52"/>
      <c r="AP31" s="52"/>
      <c r="AQ31" s="53"/>
      <c r="AR31" s="52"/>
      <c r="AS31" s="53"/>
      <c r="AT31" s="53"/>
      <c r="AU31" s="53"/>
      <c r="AV31" s="53"/>
      <c r="AW31" s="53"/>
      <c r="AX31" s="53"/>
      <c r="AY31" s="53"/>
      <c r="AZ31" s="53"/>
      <c r="BA31" s="54"/>
      <c r="BB31" s="53"/>
      <c r="BC31" s="53"/>
      <c r="BD31" s="54"/>
      <c r="BE31" s="53"/>
      <c r="BF31" s="53"/>
      <c r="BG31" s="54"/>
      <c r="BH31" s="53"/>
      <c r="BI31" s="53"/>
      <c r="BJ31" s="54"/>
      <c r="BK31" s="53"/>
      <c r="BL31" s="53"/>
      <c r="BM31" s="54"/>
      <c r="BN31" s="53"/>
      <c r="BO31" s="53"/>
      <c r="BP31" s="54"/>
      <c r="BQ31" s="53"/>
      <c r="BR31" s="53"/>
      <c r="BS31" s="54"/>
      <c r="BT31" s="53"/>
      <c r="BU31" s="53"/>
      <c r="BV31" s="54"/>
      <c r="BW31" s="53"/>
      <c r="BX31" s="53"/>
      <c r="BY31" s="54"/>
      <c r="BZ31" s="53"/>
      <c r="CA31" s="53"/>
      <c r="CB31" s="54"/>
      <c r="CC31" s="53"/>
      <c r="CD31" s="53"/>
      <c r="CE31" s="54"/>
      <c r="CF31" s="53"/>
      <c r="CG31" s="53"/>
      <c r="CH31" s="54"/>
      <c r="CI31" s="53"/>
      <c r="CJ31" s="53"/>
      <c r="CK31" s="54"/>
      <c r="CL31" s="53"/>
      <c r="CM31" s="53"/>
      <c r="CN31" s="31" t="s">
        <v>59</v>
      </c>
      <c r="CO31" s="47">
        <f t="shared" si="21"/>
        <v>1</v>
      </c>
      <c r="CP31" s="38">
        <f t="shared" si="22"/>
        <v>1</v>
      </c>
      <c r="CQ31" s="47">
        <f t="shared" si="18"/>
        <v>1</v>
      </c>
      <c r="CR31" s="48">
        <f t="shared" si="19"/>
        <v>1</v>
      </c>
      <c r="CS31" s="43" t="str">
        <f t="shared" si="20"/>
        <v>SI</v>
      </c>
      <c r="CT31" s="44" t="s">
        <v>612</v>
      </c>
    </row>
    <row r="32" spans="1:98" ht="105" x14ac:dyDescent="0.25">
      <c r="A32" s="61">
        <v>2018</v>
      </c>
      <c r="B32" s="61">
        <v>40</v>
      </c>
      <c r="C32" s="31" t="s">
        <v>175</v>
      </c>
      <c r="D32" s="31" t="s">
        <v>297</v>
      </c>
      <c r="E32" s="31" t="s">
        <v>199</v>
      </c>
      <c r="F32" s="38">
        <v>1</v>
      </c>
      <c r="G32" s="31" t="s">
        <v>244</v>
      </c>
      <c r="H32" s="31" t="s">
        <v>245</v>
      </c>
      <c r="I32" s="31" t="s">
        <v>246</v>
      </c>
      <c r="J32" s="38">
        <v>1</v>
      </c>
      <c r="K32" s="31" t="s">
        <v>17</v>
      </c>
      <c r="L32" s="45">
        <v>43252</v>
      </c>
      <c r="M32" s="45">
        <v>43312</v>
      </c>
      <c r="N32" s="34"/>
      <c r="O32" s="34"/>
      <c r="P32" s="35"/>
      <c r="Q32" s="34"/>
      <c r="R32" s="34"/>
      <c r="S32" s="35"/>
      <c r="T32" s="34"/>
      <c r="U32" s="34"/>
      <c r="V32" s="35"/>
      <c r="W32" s="34"/>
      <c r="X32" s="35"/>
      <c r="Y32" s="35"/>
      <c r="Z32" s="34"/>
      <c r="AA32" s="35"/>
      <c r="AB32" s="35"/>
      <c r="AC32" s="35"/>
      <c r="AD32" s="35"/>
      <c r="AE32" s="35"/>
      <c r="AF32" s="35"/>
      <c r="AG32" s="35"/>
      <c r="AH32" s="35"/>
      <c r="AI32" s="31" t="s">
        <v>352</v>
      </c>
      <c r="AJ32" s="31" t="s">
        <v>353</v>
      </c>
      <c r="AK32" s="38">
        <v>0.5</v>
      </c>
      <c r="AL32" s="31" t="s">
        <v>395</v>
      </c>
      <c r="AM32" s="31" t="s">
        <v>396</v>
      </c>
      <c r="AN32" s="38">
        <v>0.5</v>
      </c>
      <c r="AO32" s="52"/>
      <c r="AP32" s="52"/>
      <c r="AQ32" s="53"/>
      <c r="AR32" s="52"/>
      <c r="AS32" s="53"/>
      <c r="AT32" s="53"/>
      <c r="AU32" s="53"/>
      <c r="AV32" s="53"/>
      <c r="AW32" s="53"/>
      <c r="AX32" s="53"/>
      <c r="AY32" s="53"/>
      <c r="AZ32" s="53"/>
      <c r="BA32" s="54"/>
      <c r="BB32" s="53"/>
      <c r="BC32" s="53"/>
      <c r="BD32" s="54"/>
      <c r="BE32" s="53"/>
      <c r="BF32" s="53"/>
      <c r="BG32" s="54"/>
      <c r="BH32" s="53"/>
      <c r="BI32" s="53"/>
      <c r="BJ32" s="54"/>
      <c r="BK32" s="53"/>
      <c r="BL32" s="53"/>
      <c r="BM32" s="54"/>
      <c r="BN32" s="53"/>
      <c r="BO32" s="53"/>
      <c r="BP32" s="54"/>
      <c r="BQ32" s="53"/>
      <c r="BR32" s="53"/>
      <c r="BS32" s="54"/>
      <c r="BT32" s="53"/>
      <c r="BU32" s="53"/>
      <c r="BV32" s="54"/>
      <c r="BW32" s="53"/>
      <c r="BX32" s="53"/>
      <c r="BY32" s="54"/>
      <c r="BZ32" s="53"/>
      <c r="CA32" s="53"/>
      <c r="CB32" s="54"/>
      <c r="CC32" s="53"/>
      <c r="CD32" s="53"/>
      <c r="CE32" s="54"/>
      <c r="CF32" s="53"/>
      <c r="CG32" s="53"/>
      <c r="CH32" s="54"/>
      <c r="CI32" s="53"/>
      <c r="CJ32" s="53"/>
      <c r="CK32" s="54"/>
      <c r="CL32" s="53"/>
      <c r="CM32" s="53"/>
      <c r="CN32" s="31" t="s">
        <v>59</v>
      </c>
      <c r="CO32" s="47">
        <f t="shared" si="21"/>
        <v>1</v>
      </c>
      <c r="CP32" s="38">
        <f t="shared" si="22"/>
        <v>1</v>
      </c>
      <c r="CQ32" s="47">
        <f t="shared" si="18"/>
        <v>1</v>
      </c>
      <c r="CR32" s="48">
        <f t="shared" si="19"/>
        <v>1</v>
      </c>
      <c r="CS32" s="43" t="str">
        <f t="shared" si="20"/>
        <v>SI</v>
      </c>
      <c r="CT32" s="44" t="s">
        <v>612</v>
      </c>
    </row>
    <row r="33" spans="1:98" ht="90" x14ac:dyDescent="0.25">
      <c r="A33" s="61">
        <v>2018</v>
      </c>
      <c r="B33" s="61">
        <v>40</v>
      </c>
      <c r="C33" s="31" t="s">
        <v>176</v>
      </c>
      <c r="D33" s="31" t="s">
        <v>298</v>
      </c>
      <c r="E33" s="31" t="s">
        <v>200</v>
      </c>
      <c r="F33" s="38">
        <v>1</v>
      </c>
      <c r="G33" s="31" t="s">
        <v>247</v>
      </c>
      <c r="H33" s="31" t="s">
        <v>248</v>
      </c>
      <c r="I33" s="31" t="s">
        <v>249</v>
      </c>
      <c r="J33" s="38">
        <v>1</v>
      </c>
      <c r="K33" s="31" t="s">
        <v>22</v>
      </c>
      <c r="L33" s="45">
        <v>43252</v>
      </c>
      <c r="M33" s="45">
        <v>43312</v>
      </c>
      <c r="N33" s="34"/>
      <c r="O33" s="34"/>
      <c r="P33" s="35"/>
      <c r="Q33" s="34"/>
      <c r="R33" s="34"/>
      <c r="S33" s="35"/>
      <c r="T33" s="34"/>
      <c r="U33" s="34"/>
      <c r="V33" s="35"/>
      <c r="W33" s="34"/>
      <c r="X33" s="35"/>
      <c r="Y33" s="35"/>
      <c r="Z33" s="34"/>
      <c r="AA33" s="35"/>
      <c r="AB33" s="35"/>
      <c r="AC33" s="35"/>
      <c r="AD33" s="35"/>
      <c r="AE33" s="35"/>
      <c r="AF33" s="35"/>
      <c r="AG33" s="35"/>
      <c r="AH33" s="35"/>
      <c r="AI33" s="31" t="s">
        <v>371</v>
      </c>
      <c r="AJ33" s="31" t="s">
        <v>370</v>
      </c>
      <c r="AK33" s="38">
        <v>1</v>
      </c>
      <c r="AL33" s="31" t="s">
        <v>390</v>
      </c>
      <c r="AM33" s="31"/>
      <c r="AN33" s="38"/>
      <c r="AO33" s="52"/>
      <c r="AP33" s="52"/>
      <c r="AQ33" s="53"/>
      <c r="AR33" s="52"/>
      <c r="AS33" s="53"/>
      <c r="AT33" s="53"/>
      <c r="AU33" s="53"/>
      <c r="AV33" s="53"/>
      <c r="AW33" s="53"/>
      <c r="AX33" s="53"/>
      <c r="AY33" s="53"/>
      <c r="AZ33" s="53"/>
      <c r="BA33" s="54"/>
      <c r="BB33" s="53"/>
      <c r="BC33" s="53"/>
      <c r="BD33" s="54"/>
      <c r="BE33" s="53"/>
      <c r="BF33" s="53"/>
      <c r="BG33" s="54"/>
      <c r="BH33" s="53"/>
      <c r="BI33" s="53"/>
      <c r="BJ33" s="54"/>
      <c r="BK33" s="53"/>
      <c r="BL33" s="53"/>
      <c r="BM33" s="54"/>
      <c r="BN33" s="53"/>
      <c r="BO33" s="53"/>
      <c r="BP33" s="54"/>
      <c r="BQ33" s="53"/>
      <c r="BR33" s="53"/>
      <c r="BS33" s="54"/>
      <c r="BT33" s="53"/>
      <c r="BU33" s="53"/>
      <c r="BV33" s="54"/>
      <c r="BW33" s="53"/>
      <c r="BX33" s="53"/>
      <c r="BY33" s="54"/>
      <c r="BZ33" s="53"/>
      <c r="CA33" s="53"/>
      <c r="CB33" s="54"/>
      <c r="CC33" s="53"/>
      <c r="CD33" s="53"/>
      <c r="CE33" s="54"/>
      <c r="CF33" s="53"/>
      <c r="CG33" s="53"/>
      <c r="CH33" s="54"/>
      <c r="CI33" s="53"/>
      <c r="CJ33" s="53"/>
      <c r="CK33" s="54"/>
      <c r="CL33" s="53"/>
      <c r="CM33" s="53"/>
      <c r="CN33" s="31" t="s">
        <v>59</v>
      </c>
      <c r="CO33" s="47">
        <f t="shared" si="21"/>
        <v>1</v>
      </c>
      <c r="CP33" s="38">
        <f t="shared" si="22"/>
        <v>1</v>
      </c>
      <c r="CQ33" s="47">
        <f t="shared" si="18"/>
        <v>1</v>
      </c>
      <c r="CR33" s="48">
        <f t="shared" si="19"/>
        <v>1</v>
      </c>
      <c r="CS33" s="43" t="str">
        <f t="shared" si="20"/>
        <v>SI</v>
      </c>
      <c r="CT33" s="44" t="s">
        <v>612</v>
      </c>
    </row>
    <row r="34" spans="1:98" ht="105" x14ac:dyDescent="0.25">
      <c r="A34" s="61">
        <v>2018</v>
      </c>
      <c r="B34" s="61">
        <v>40</v>
      </c>
      <c r="C34" s="31" t="s">
        <v>176</v>
      </c>
      <c r="D34" s="31" t="s">
        <v>298</v>
      </c>
      <c r="E34" s="31" t="s">
        <v>200</v>
      </c>
      <c r="F34" s="38">
        <v>2</v>
      </c>
      <c r="G34" s="31" t="s">
        <v>250</v>
      </c>
      <c r="H34" s="31" t="s">
        <v>251</v>
      </c>
      <c r="I34" s="31" t="s">
        <v>252</v>
      </c>
      <c r="J34" s="38">
        <v>1</v>
      </c>
      <c r="K34" s="31" t="s">
        <v>22</v>
      </c>
      <c r="L34" s="45">
        <v>43252</v>
      </c>
      <c r="M34" s="45">
        <v>43312</v>
      </c>
      <c r="N34" s="34"/>
      <c r="O34" s="34"/>
      <c r="P34" s="35"/>
      <c r="Q34" s="34"/>
      <c r="R34" s="34"/>
      <c r="S34" s="35"/>
      <c r="T34" s="34"/>
      <c r="U34" s="34"/>
      <c r="V34" s="35"/>
      <c r="W34" s="34"/>
      <c r="X34" s="35"/>
      <c r="Y34" s="35"/>
      <c r="Z34" s="34"/>
      <c r="AA34" s="35"/>
      <c r="AB34" s="35"/>
      <c r="AC34" s="35"/>
      <c r="AD34" s="35"/>
      <c r="AE34" s="35"/>
      <c r="AF34" s="35"/>
      <c r="AG34" s="35"/>
      <c r="AH34" s="35"/>
      <c r="AI34" s="31" t="s">
        <v>354</v>
      </c>
      <c r="AJ34" s="31" t="s">
        <v>355</v>
      </c>
      <c r="AK34" s="38">
        <v>0</v>
      </c>
      <c r="AL34" s="31" t="s">
        <v>397</v>
      </c>
      <c r="AM34" s="31" t="s">
        <v>148</v>
      </c>
      <c r="AN34" s="38">
        <v>1</v>
      </c>
      <c r="AO34" s="52"/>
      <c r="AP34" s="52"/>
      <c r="AQ34" s="53"/>
      <c r="AR34" s="52"/>
      <c r="AS34" s="53"/>
      <c r="AT34" s="53"/>
      <c r="AU34" s="53"/>
      <c r="AV34" s="53"/>
      <c r="AW34" s="53"/>
      <c r="AX34" s="53"/>
      <c r="AY34" s="53"/>
      <c r="AZ34" s="53"/>
      <c r="BA34" s="54"/>
      <c r="BB34" s="53"/>
      <c r="BC34" s="53"/>
      <c r="BD34" s="54"/>
      <c r="BE34" s="53"/>
      <c r="BF34" s="53"/>
      <c r="BG34" s="54"/>
      <c r="BH34" s="53"/>
      <c r="BI34" s="53"/>
      <c r="BJ34" s="54"/>
      <c r="BK34" s="53"/>
      <c r="BL34" s="53"/>
      <c r="BM34" s="54"/>
      <c r="BN34" s="53"/>
      <c r="BO34" s="53"/>
      <c r="BP34" s="54"/>
      <c r="BQ34" s="53"/>
      <c r="BR34" s="53"/>
      <c r="BS34" s="54"/>
      <c r="BT34" s="53"/>
      <c r="BU34" s="53"/>
      <c r="BV34" s="54"/>
      <c r="BW34" s="53"/>
      <c r="BX34" s="53"/>
      <c r="BY34" s="54"/>
      <c r="BZ34" s="53"/>
      <c r="CA34" s="53"/>
      <c r="CB34" s="54"/>
      <c r="CC34" s="53"/>
      <c r="CD34" s="53"/>
      <c r="CE34" s="54"/>
      <c r="CF34" s="53"/>
      <c r="CG34" s="53"/>
      <c r="CH34" s="54"/>
      <c r="CI34" s="53"/>
      <c r="CJ34" s="53"/>
      <c r="CK34" s="54"/>
      <c r="CL34" s="53"/>
      <c r="CM34" s="53"/>
      <c r="CN34" s="31" t="s">
        <v>59</v>
      </c>
      <c r="CO34" s="47">
        <f t="shared" si="21"/>
        <v>1</v>
      </c>
      <c r="CP34" s="38">
        <f t="shared" si="22"/>
        <v>1</v>
      </c>
      <c r="CQ34" s="47">
        <f t="shared" si="18"/>
        <v>1</v>
      </c>
      <c r="CR34" s="48">
        <f t="shared" si="19"/>
        <v>1</v>
      </c>
      <c r="CS34" s="43" t="str">
        <f t="shared" si="20"/>
        <v>SI</v>
      </c>
      <c r="CT34" s="44" t="s">
        <v>612</v>
      </c>
    </row>
    <row r="35" spans="1:98" ht="105" x14ac:dyDescent="0.25">
      <c r="A35" s="61">
        <v>2018</v>
      </c>
      <c r="B35" s="61">
        <v>40</v>
      </c>
      <c r="C35" s="31" t="s">
        <v>177</v>
      </c>
      <c r="D35" s="31" t="s">
        <v>299</v>
      </c>
      <c r="E35" s="31" t="s">
        <v>201</v>
      </c>
      <c r="F35" s="38">
        <v>1</v>
      </c>
      <c r="G35" s="31" t="s">
        <v>253</v>
      </c>
      <c r="H35" s="31" t="s">
        <v>9</v>
      </c>
      <c r="I35" s="31" t="s">
        <v>254</v>
      </c>
      <c r="J35" s="38">
        <v>9</v>
      </c>
      <c r="K35" s="31" t="s">
        <v>13</v>
      </c>
      <c r="L35" s="45">
        <v>43252</v>
      </c>
      <c r="M35" s="45">
        <v>43465</v>
      </c>
      <c r="N35" s="34"/>
      <c r="O35" s="34"/>
      <c r="P35" s="35"/>
      <c r="Q35" s="34"/>
      <c r="R35" s="34"/>
      <c r="S35" s="35"/>
      <c r="T35" s="34"/>
      <c r="U35" s="34"/>
      <c r="V35" s="35"/>
      <c r="W35" s="34"/>
      <c r="X35" s="35"/>
      <c r="Y35" s="35"/>
      <c r="Z35" s="34"/>
      <c r="AA35" s="35"/>
      <c r="AB35" s="35"/>
      <c r="AC35" s="35"/>
      <c r="AD35" s="35"/>
      <c r="AE35" s="35"/>
      <c r="AF35" s="35"/>
      <c r="AG35" s="35"/>
      <c r="AH35" s="35"/>
      <c r="AI35" s="31" t="s">
        <v>449</v>
      </c>
      <c r="AJ35" s="31" t="s">
        <v>356</v>
      </c>
      <c r="AK35" s="38">
        <v>2</v>
      </c>
      <c r="AL35" s="31" t="s">
        <v>433</v>
      </c>
      <c r="AM35" s="31" t="s">
        <v>398</v>
      </c>
      <c r="AN35" s="38">
        <v>2</v>
      </c>
      <c r="AO35" s="31" t="s">
        <v>431</v>
      </c>
      <c r="AP35" s="31" t="s">
        <v>432</v>
      </c>
      <c r="AQ35" s="38">
        <v>1</v>
      </c>
      <c r="AR35" s="31" t="s">
        <v>445</v>
      </c>
      <c r="AS35" s="31" t="s">
        <v>432</v>
      </c>
      <c r="AT35" s="38">
        <v>1</v>
      </c>
      <c r="AU35" s="31" t="s">
        <v>446</v>
      </c>
      <c r="AV35" s="31" t="s">
        <v>432</v>
      </c>
      <c r="AW35" s="38">
        <v>1</v>
      </c>
      <c r="AX35" s="31" t="s">
        <v>447</v>
      </c>
      <c r="AY35" s="31" t="s">
        <v>432</v>
      </c>
      <c r="AZ35" s="38">
        <v>1</v>
      </c>
      <c r="BA35" s="31" t="s">
        <v>448</v>
      </c>
      <c r="BB35" s="31" t="s">
        <v>432</v>
      </c>
      <c r="BC35" s="38">
        <v>1</v>
      </c>
      <c r="BD35" s="54"/>
      <c r="BE35" s="53"/>
      <c r="BF35" s="53"/>
      <c r="BG35" s="54"/>
      <c r="BH35" s="53"/>
      <c r="BI35" s="53"/>
      <c r="BJ35" s="54"/>
      <c r="BK35" s="53"/>
      <c r="BL35" s="53"/>
      <c r="BM35" s="54"/>
      <c r="BN35" s="53"/>
      <c r="BO35" s="53"/>
      <c r="BP35" s="54"/>
      <c r="BQ35" s="53"/>
      <c r="BR35" s="53"/>
      <c r="BS35" s="54"/>
      <c r="BT35" s="53"/>
      <c r="BU35" s="53"/>
      <c r="BV35" s="54"/>
      <c r="BW35" s="53"/>
      <c r="BX35" s="53"/>
      <c r="BY35" s="54"/>
      <c r="BZ35" s="53"/>
      <c r="CA35" s="53"/>
      <c r="CB35" s="54"/>
      <c r="CC35" s="53"/>
      <c r="CD35" s="53"/>
      <c r="CE35" s="54"/>
      <c r="CF35" s="53"/>
      <c r="CG35" s="53"/>
      <c r="CH35" s="54"/>
      <c r="CI35" s="53"/>
      <c r="CJ35" s="53"/>
      <c r="CK35" s="54"/>
      <c r="CL35" s="53"/>
      <c r="CM35" s="53"/>
      <c r="CN35" s="31" t="s">
        <v>59</v>
      </c>
      <c r="CO35" s="47">
        <f t="shared" si="21"/>
        <v>9</v>
      </c>
      <c r="CP35" s="38">
        <f t="shared" si="22"/>
        <v>9</v>
      </c>
      <c r="CQ35" s="47">
        <f t="shared" si="18"/>
        <v>9</v>
      </c>
      <c r="CR35" s="48">
        <f t="shared" si="19"/>
        <v>1</v>
      </c>
      <c r="CS35" s="43" t="str">
        <f t="shared" si="20"/>
        <v>SI</v>
      </c>
      <c r="CT35" s="44" t="s">
        <v>612</v>
      </c>
    </row>
    <row r="36" spans="1:98" ht="210" x14ac:dyDescent="0.25">
      <c r="A36" s="61">
        <v>2018</v>
      </c>
      <c r="B36" s="61">
        <v>40</v>
      </c>
      <c r="C36" s="31" t="s">
        <v>178</v>
      </c>
      <c r="D36" s="31" t="s">
        <v>300</v>
      </c>
      <c r="E36" s="31" t="s">
        <v>202</v>
      </c>
      <c r="F36" s="38">
        <v>1</v>
      </c>
      <c r="G36" s="31" t="s">
        <v>255</v>
      </c>
      <c r="H36" s="31" t="s">
        <v>101</v>
      </c>
      <c r="I36" s="31" t="s">
        <v>256</v>
      </c>
      <c r="J36" s="38">
        <v>1</v>
      </c>
      <c r="K36" s="31" t="s">
        <v>22</v>
      </c>
      <c r="L36" s="45">
        <v>43252</v>
      </c>
      <c r="M36" s="45">
        <v>43465</v>
      </c>
      <c r="N36" s="34"/>
      <c r="O36" s="34"/>
      <c r="P36" s="35"/>
      <c r="Q36" s="34"/>
      <c r="R36" s="34"/>
      <c r="S36" s="35"/>
      <c r="T36" s="34"/>
      <c r="U36" s="34"/>
      <c r="V36" s="35"/>
      <c r="W36" s="34"/>
      <c r="X36" s="35"/>
      <c r="Y36" s="35"/>
      <c r="Z36" s="34"/>
      <c r="AA36" s="35"/>
      <c r="AB36" s="35"/>
      <c r="AC36" s="35"/>
      <c r="AD36" s="35"/>
      <c r="AE36" s="35"/>
      <c r="AF36" s="35"/>
      <c r="AG36" s="35"/>
      <c r="AH36" s="35"/>
      <c r="AI36" s="31" t="s">
        <v>354</v>
      </c>
      <c r="AJ36" s="31" t="s">
        <v>355</v>
      </c>
      <c r="AK36" s="38">
        <v>0</v>
      </c>
      <c r="AL36" s="31" t="s">
        <v>354</v>
      </c>
      <c r="AM36" s="31"/>
      <c r="AN36" s="38"/>
      <c r="AO36" s="31" t="s">
        <v>354</v>
      </c>
      <c r="AP36" s="31"/>
      <c r="AQ36" s="38"/>
      <c r="AR36" s="31" t="s">
        <v>354</v>
      </c>
      <c r="AS36" s="38"/>
      <c r="AT36" s="38"/>
      <c r="AU36" s="38"/>
      <c r="AV36" s="38"/>
      <c r="AW36" s="38"/>
      <c r="AX36" s="38" t="s">
        <v>441</v>
      </c>
      <c r="AY36" s="38" t="s">
        <v>442</v>
      </c>
      <c r="AZ36" s="38">
        <v>1</v>
      </c>
      <c r="BA36" s="46"/>
      <c r="BB36" s="38"/>
      <c r="BC36" s="38"/>
      <c r="BD36" s="54"/>
      <c r="BE36" s="53"/>
      <c r="BF36" s="53"/>
      <c r="BG36" s="54"/>
      <c r="BH36" s="53"/>
      <c r="BI36" s="53"/>
      <c r="BJ36" s="54"/>
      <c r="BK36" s="53"/>
      <c r="BL36" s="53"/>
      <c r="BM36" s="54"/>
      <c r="BN36" s="53"/>
      <c r="BO36" s="53"/>
      <c r="BP36" s="54"/>
      <c r="BQ36" s="53"/>
      <c r="BR36" s="53"/>
      <c r="BS36" s="54"/>
      <c r="BT36" s="53"/>
      <c r="BU36" s="53"/>
      <c r="BV36" s="54"/>
      <c r="BW36" s="53"/>
      <c r="BX36" s="53"/>
      <c r="BY36" s="54"/>
      <c r="BZ36" s="53"/>
      <c r="CA36" s="53"/>
      <c r="CB36" s="54"/>
      <c r="CC36" s="53"/>
      <c r="CD36" s="53"/>
      <c r="CE36" s="54"/>
      <c r="CF36" s="53"/>
      <c r="CG36" s="53"/>
      <c r="CH36" s="54"/>
      <c r="CI36" s="53"/>
      <c r="CJ36" s="53"/>
      <c r="CK36" s="54"/>
      <c r="CL36" s="53"/>
      <c r="CM36" s="53"/>
      <c r="CN36" s="31" t="s">
        <v>59</v>
      </c>
      <c r="CO36" s="47">
        <f t="shared" si="21"/>
        <v>1</v>
      </c>
      <c r="CP36" s="38">
        <f t="shared" si="22"/>
        <v>1</v>
      </c>
      <c r="CQ36" s="47">
        <f t="shared" si="18"/>
        <v>1</v>
      </c>
      <c r="CR36" s="48">
        <f t="shared" si="19"/>
        <v>1</v>
      </c>
      <c r="CS36" s="43" t="str">
        <f t="shared" si="20"/>
        <v>SI</v>
      </c>
      <c r="CT36" s="44" t="s">
        <v>612</v>
      </c>
    </row>
    <row r="37" spans="1:98" ht="210" x14ac:dyDescent="0.25">
      <c r="A37" s="61">
        <v>2018</v>
      </c>
      <c r="B37" s="61">
        <v>40</v>
      </c>
      <c r="C37" s="31" t="s">
        <v>178</v>
      </c>
      <c r="D37" s="31" t="s">
        <v>300</v>
      </c>
      <c r="E37" s="31" t="s">
        <v>202</v>
      </c>
      <c r="F37" s="38">
        <v>2</v>
      </c>
      <c r="G37" s="31" t="s">
        <v>257</v>
      </c>
      <c r="H37" s="31" t="s">
        <v>258</v>
      </c>
      <c r="I37" s="31" t="s">
        <v>95</v>
      </c>
      <c r="J37" s="38">
        <v>1</v>
      </c>
      <c r="K37" s="31" t="s">
        <v>22</v>
      </c>
      <c r="L37" s="45">
        <v>43252</v>
      </c>
      <c r="M37" s="45">
        <v>43312</v>
      </c>
      <c r="N37" s="34"/>
      <c r="O37" s="34"/>
      <c r="P37" s="35"/>
      <c r="Q37" s="34"/>
      <c r="R37" s="34"/>
      <c r="S37" s="35"/>
      <c r="T37" s="34"/>
      <c r="U37" s="34"/>
      <c r="V37" s="35"/>
      <c r="W37" s="34"/>
      <c r="X37" s="35"/>
      <c r="Y37" s="35"/>
      <c r="Z37" s="34"/>
      <c r="AA37" s="35"/>
      <c r="AB37" s="35"/>
      <c r="AC37" s="35"/>
      <c r="AD37" s="35"/>
      <c r="AE37" s="35"/>
      <c r="AF37" s="35"/>
      <c r="AG37" s="35"/>
      <c r="AH37" s="35"/>
      <c r="AI37" s="31" t="s">
        <v>354</v>
      </c>
      <c r="AJ37" s="31" t="s">
        <v>355</v>
      </c>
      <c r="AK37" s="38">
        <v>0</v>
      </c>
      <c r="AL37" s="31" t="s">
        <v>399</v>
      </c>
      <c r="AM37" s="31" t="s">
        <v>400</v>
      </c>
      <c r="AN37" s="38">
        <v>1</v>
      </c>
      <c r="AO37" s="52"/>
      <c r="AP37" s="52"/>
      <c r="AQ37" s="53"/>
      <c r="AR37" s="52"/>
      <c r="AS37" s="53"/>
      <c r="AT37" s="53"/>
      <c r="AU37" s="53"/>
      <c r="AV37" s="53"/>
      <c r="AW37" s="53"/>
      <c r="AX37" s="53"/>
      <c r="AY37" s="53"/>
      <c r="AZ37" s="53"/>
      <c r="BA37" s="54"/>
      <c r="BB37" s="53"/>
      <c r="BC37" s="53"/>
      <c r="BD37" s="54"/>
      <c r="BE37" s="53"/>
      <c r="BF37" s="53"/>
      <c r="BG37" s="54"/>
      <c r="BH37" s="53"/>
      <c r="BI37" s="53"/>
      <c r="BJ37" s="54"/>
      <c r="BK37" s="53"/>
      <c r="BL37" s="53"/>
      <c r="BM37" s="54"/>
      <c r="BN37" s="53"/>
      <c r="BO37" s="53"/>
      <c r="BP37" s="54"/>
      <c r="BQ37" s="53"/>
      <c r="BR37" s="53"/>
      <c r="BS37" s="54"/>
      <c r="BT37" s="53"/>
      <c r="BU37" s="53"/>
      <c r="BV37" s="54"/>
      <c r="BW37" s="53"/>
      <c r="BX37" s="53"/>
      <c r="BY37" s="54"/>
      <c r="BZ37" s="53"/>
      <c r="CA37" s="53"/>
      <c r="CB37" s="54"/>
      <c r="CC37" s="53"/>
      <c r="CD37" s="53"/>
      <c r="CE37" s="54"/>
      <c r="CF37" s="53"/>
      <c r="CG37" s="53"/>
      <c r="CH37" s="54"/>
      <c r="CI37" s="53"/>
      <c r="CJ37" s="53"/>
      <c r="CK37" s="54"/>
      <c r="CL37" s="53"/>
      <c r="CM37" s="53"/>
      <c r="CN37" s="31" t="s">
        <v>59</v>
      </c>
      <c r="CO37" s="47">
        <f t="shared" si="21"/>
        <v>1</v>
      </c>
      <c r="CP37" s="38">
        <f t="shared" si="22"/>
        <v>1</v>
      </c>
      <c r="CQ37" s="47">
        <f t="shared" si="18"/>
        <v>1</v>
      </c>
      <c r="CR37" s="48">
        <f t="shared" si="19"/>
        <v>1</v>
      </c>
      <c r="CS37" s="43" t="str">
        <f t="shared" si="20"/>
        <v>SI</v>
      </c>
      <c r="CT37" s="44" t="s">
        <v>612</v>
      </c>
    </row>
    <row r="38" spans="1:98" ht="135" x14ac:dyDescent="0.25">
      <c r="A38" s="61">
        <v>2018</v>
      </c>
      <c r="B38" s="61">
        <v>40</v>
      </c>
      <c r="C38" s="31" t="s">
        <v>178</v>
      </c>
      <c r="D38" s="31" t="s">
        <v>300</v>
      </c>
      <c r="E38" s="31" t="s">
        <v>203</v>
      </c>
      <c r="F38" s="38">
        <v>3</v>
      </c>
      <c r="G38" s="31" t="s">
        <v>259</v>
      </c>
      <c r="H38" s="31" t="s">
        <v>260</v>
      </c>
      <c r="I38" s="31" t="s">
        <v>261</v>
      </c>
      <c r="J38" s="38">
        <v>2</v>
      </c>
      <c r="K38" s="31" t="s">
        <v>262</v>
      </c>
      <c r="L38" s="45">
        <v>43252</v>
      </c>
      <c r="M38" s="45">
        <v>43465</v>
      </c>
      <c r="N38" s="34"/>
      <c r="O38" s="34"/>
      <c r="P38" s="35"/>
      <c r="Q38" s="34"/>
      <c r="R38" s="34"/>
      <c r="S38" s="35"/>
      <c r="T38" s="34"/>
      <c r="U38" s="34"/>
      <c r="V38" s="35"/>
      <c r="W38" s="34"/>
      <c r="X38" s="35"/>
      <c r="Y38" s="35"/>
      <c r="Z38" s="34"/>
      <c r="AA38" s="35"/>
      <c r="AB38" s="35"/>
      <c r="AC38" s="35"/>
      <c r="AD38" s="35"/>
      <c r="AE38" s="35"/>
      <c r="AF38" s="35"/>
      <c r="AG38" s="35"/>
      <c r="AH38" s="35"/>
      <c r="AI38" s="31" t="s">
        <v>354</v>
      </c>
      <c r="AJ38" s="31" t="s">
        <v>355</v>
      </c>
      <c r="AK38" s="38">
        <v>0</v>
      </c>
      <c r="AL38" s="31" t="s">
        <v>403</v>
      </c>
      <c r="AM38" s="31"/>
      <c r="AN38" s="38"/>
      <c r="AO38" s="31" t="s">
        <v>403</v>
      </c>
      <c r="AP38" s="31"/>
      <c r="AQ38" s="38"/>
      <c r="AR38" s="31" t="s">
        <v>401</v>
      </c>
      <c r="AS38" s="46" t="s">
        <v>402</v>
      </c>
      <c r="AT38" s="38">
        <v>1</v>
      </c>
      <c r="AU38" s="38"/>
      <c r="AV38" s="38"/>
      <c r="AW38" s="38"/>
      <c r="AX38" s="38"/>
      <c r="AY38" s="38"/>
      <c r="AZ38" s="38"/>
      <c r="BA38" s="46" t="s">
        <v>451</v>
      </c>
      <c r="BB38" s="38" t="s">
        <v>450</v>
      </c>
      <c r="BC38" s="38">
        <v>1</v>
      </c>
      <c r="BD38" s="54"/>
      <c r="BE38" s="53"/>
      <c r="BF38" s="53"/>
      <c r="BG38" s="54"/>
      <c r="BH38" s="53"/>
      <c r="BI38" s="53"/>
      <c r="BJ38" s="54"/>
      <c r="BK38" s="53"/>
      <c r="BL38" s="53"/>
      <c r="BM38" s="54"/>
      <c r="BN38" s="53"/>
      <c r="BO38" s="53"/>
      <c r="BP38" s="54"/>
      <c r="BQ38" s="53"/>
      <c r="BR38" s="53"/>
      <c r="BS38" s="54"/>
      <c r="BT38" s="53"/>
      <c r="BU38" s="53"/>
      <c r="BV38" s="54"/>
      <c r="BW38" s="53"/>
      <c r="BX38" s="53"/>
      <c r="BY38" s="54"/>
      <c r="BZ38" s="53"/>
      <c r="CA38" s="53"/>
      <c r="CB38" s="54"/>
      <c r="CC38" s="53"/>
      <c r="CD38" s="53"/>
      <c r="CE38" s="54"/>
      <c r="CF38" s="53"/>
      <c r="CG38" s="53"/>
      <c r="CH38" s="54"/>
      <c r="CI38" s="53"/>
      <c r="CJ38" s="53"/>
      <c r="CK38" s="54"/>
      <c r="CL38" s="53"/>
      <c r="CM38" s="53"/>
      <c r="CN38" s="31"/>
      <c r="CO38" s="47">
        <f t="shared" si="21"/>
        <v>2</v>
      </c>
      <c r="CP38" s="38">
        <f t="shared" si="22"/>
        <v>2</v>
      </c>
      <c r="CQ38" s="47">
        <f t="shared" si="18"/>
        <v>2</v>
      </c>
      <c r="CR38" s="48">
        <f t="shared" si="19"/>
        <v>1</v>
      </c>
      <c r="CS38" s="43" t="str">
        <f t="shared" si="20"/>
        <v>SI</v>
      </c>
      <c r="CT38" s="44" t="s">
        <v>612</v>
      </c>
    </row>
    <row r="39" spans="1:98" ht="120" x14ac:dyDescent="0.25">
      <c r="A39" s="61">
        <v>2018</v>
      </c>
      <c r="B39" s="61">
        <v>40</v>
      </c>
      <c r="C39" s="31" t="s">
        <v>179</v>
      </c>
      <c r="D39" s="31" t="s">
        <v>301</v>
      </c>
      <c r="E39" s="31" t="s">
        <v>204</v>
      </c>
      <c r="F39" s="38">
        <v>1</v>
      </c>
      <c r="G39" s="31" t="s">
        <v>255</v>
      </c>
      <c r="H39" s="31" t="s">
        <v>256</v>
      </c>
      <c r="I39" s="31" t="s">
        <v>256</v>
      </c>
      <c r="J39" s="38">
        <v>1</v>
      </c>
      <c r="K39" s="31" t="s">
        <v>22</v>
      </c>
      <c r="L39" s="45">
        <v>43252</v>
      </c>
      <c r="M39" s="45">
        <v>43465</v>
      </c>
      <c r="N39" s="34"/>
      <c r="O39" s="34"/>
      <c r="P39" s="35"/>
      <c r="Q39" s="34"/>
      <c r="R39" s="34"/>
      <c r="S39" s="35"/>
      <c r="T39" s="34"/>
      <c r="U39" s="34"/>
      <c r="V39" s="35"/>
      <c r="W39" s="34"/>
      <c r="X39" s="35"/>
      <c r="Y39" s="35"/>
      <c r="Z39" s="34"/>
      <c r="AA39" s="35"/>
      <c r="AB39" s="35"/>
      <c r="AC39" s="35"/>
      <c r="AD39" s="35"/>
      <c r="AE39" s="35"/>
      <c r="AF39" s="35"/>
      <c r="AG39" s="35"/>
      <c r="AH39" s="35"/>
      <c r="AI39" s="31" t="s">
        <v>354</v>
      </c>
      <c r="AJ39" s="31" t="s">
        <v>355</v>
      </c>
      <c r="AK39" s="38">
        <v>0</v>
      </c>
      <c r="AL39" s="31" t="s">
        <v>390</v>
      </c>
      <c r="AM39" s="31"/>
      <c r="AN39" s="38"/>
      <c r="AO39" s="31" t="s">
        <v>390</v>
      </c>
      <c r="AP39" s="31"/>
      <c r="AQ39" s="38"/>
      <c r="AR39" s="31" t="s">
        <v>390</v>
      </c>
      <c r="AS39" s="38"/>
      <c r="AT39" s="38"/>
      <c r="AU39" s="38"/>
      <c r="AV39" s="38"/>
      <c r="AW39" s="38"/>
      <c r="AX39" s="38" t="s">
        <v>441</v>
      </c>
      <c r="AY39" s="38" t="s">
        <v>442</v>
      </c>
      <c r="AZ39" s="38">
        <v>1</v>
      </c>
      <c r="BA39" s="46"/>
      <c r="BB39" s="38"/>
      <c r="BC39" s="38"/>
      <c r="BD39" s="54"/>
      <c r="BE39" s="53"/>
      <c r="BF39" s="53"/>
      <c r="BG39" s="54"/>
      <c r="BH39" s="53"/>
      <c r="BI39" s="53"/>
      <c r="BJ39" s="54"/>
      <c r="BK39" s="53"/>
      <c r="BL39" s="53"/>
      <c r="BM39" s="54"/>
      <c r="BN39" s="53"/>
      <c r="BO39" s="53"/>
      <c r="BP39" s="54"/>
      <c r="BQ39" s="53"/>
      <c r="BR39" s="53"/>
      <c r="BS39" s="54"/>
      <c r="BT39" s="53"/>
      <c r="BU39" s="53"/>
      <c r="BV39" s="54"/>
      <c r="BW39" s="53"/>
      <c r="BX39" s="53"/>
      <c r="BY39" s="54"/>
      <c r="BZ39" s="53"/>
      <c r="CA39" s="53"/>
      <c r="CB39" s="54"/>
      <c r="CC39" s="53"/>
      <c r="CD39" s="53"/>
      <c r="CE39" s="54"/>
      <c r="CF39" s="53"/>
      <c r="CG39" s="53"/>
      <c r="CH39" s="54"/>
      <c r="CI39" s="53"/>
      <c r="CJ39" s="53"/>
      <c r="CK39" s="54"/>
      <c r="CL39" s="53"/>
      <c r="CM39" s="53"/>
      <c r="CN39" s="31" t="s">
        <v>59</v>
      </c>
      <c r="CO39" s="47">
        <f t="shared" si="21"/>
        <v>1</v>
      </c>
      <c r="CP39" s="38">
        <f t="shared" si="22"/>
        <v>1</v>
      </c>
      <c r="CQ39" s="47">
        <f t="shared" si="18"/>
        <v>1</v>
      </c>
      <c r="CR39" s="48">
        <f t="shared" si="19"/>
        <v>1</v>
      </c>
      <c r="CS39" s="43" t="str">
        <f t="shared" si="20"/>
        <v>SI</v>
      </c>
      <c r="CT39" s="44" t="s">
        <v>612</v>
      </c>
    </row>
    <row r="40" spans="1:98" ht="120" x14ac:dyDescent="0.25">
      <c r="A40" s="61">
        <v>2018</v>
      </c>
      <c r="B40" s="61">
        <v>40</v>
      </c>
      <c r="C40" s="31" t="s">
        <v>179</v>
      </c>
      <c r="D40" s="31" t="s">
        <v>301</v>
      </c>
      <c r="E40" s="31" t="s">
        <v>204</v>
      </c>
      <c r="F40" s="38">
        <v>2</v>
      </c>
      <c r="G40" s="31" t="s">
        <v>250</v>
      </c>
      <c r="H40" s="31" t="s">
        <v>251</v>
      </c>
      <c r="I40" s="31" t="s">
        <v>252</v>
      </c>
      <c r="J40" s="38">
        <v>1</v>
      </c>
      <c r="K40" s="31" t="s">
        <v>22</v>
      </c>
      <c r="L40" s="45">
        <v>43252</v>
      </c>
      <c r="M40" s="45">
        <v>43312</v>
      </c>
      <c r="N40" s="34"/>
      <c r="O40" s="34"/>
      <c r="P40" s="35"/>
      <c r="Q40" s="34"/>
      <c r="R40" s="34"/>
      <c r="S40" s="35"/>
      <c r="T40" s="34"/>
      <c r="U40" s="34"/>
      <c r="V40" s="35"/>
      <c r="W40" s="34"/>
      <c r="X40" s="35"/>
      <c r="Y40" s="35"/>
      <c r="Z40" s="34"/>
      <c r="AA40" s="35"/>
      <c r="AB40" s="35"/>
      <c r="AC40" s="35"/>
      <c r="AD40" s="35"/>
      <c r="AE40" s="35"/>
      <c r="AF40" s="35"/>
      <c r="AG40" s="35"/>
      <c r="AH40" s="35"/>
      <c r="AI40" s="31" t="s">
        <v>354</v>
      </c>
      <c r="AJ40" s="31" t="s">
        <v>355</v>
      </c>
      <c r="AK40" s="38">
        <v>0</v>
      </c>
      <c r="AL40" s="31" t="s">
        <v>397</v>
      </c>
      <c r="AM40" s="31" t="s">
        <v>148</v>
      </c>
      <c r="AN40" s="38">
        <v>1</v>
      </c>
      <c r="AO40" s="52"/>
      <c r="AP40" s="52"/>
      <c r="AQ40" s="53"/>
      <c r="AR40" s="52"/>
      <c r="AS40" s="53"/>
      <c r="AT40" s="53"/>
      <c r="AU40" s="53"/>
      <c r="AV40" s="53"/>
      <c r="AW40" s="53"/>
      <c r="AX40" s="53"/>
      <c r="AY40" s="53"/>
      <c r="AZ40" s="53"/>
      <c r="BA40" s="54"/>
      <c r="BB40" s="53"/>
      <c r="BC40" s="53"/>
      <c r="BD40" s="54"/>
      <c r="BE40" s="53"/>
      <c r="BF40" s="53"/>
      <c r="BG40" s="54"/>
      <c r="BH40" s="53"/>
      <c r="BI40" s="53"/>
      <c r="BJ40" s="54"/>
      <c r="BK40" s="53"/>
      <c r="BL40" s="53"/>
      <c r="BM40" s="54"/>
      <c r="BN40" s="53"/>
      <c r="BO40" s="53"/>
      <c r="BP40" s="54"/>
      <c r="BQ40" s="53"/>
      <c r="BR40" s="53"/>
      <c r="BS40" s="54"/>
      <c r="BT40" s="53"/>
      <c r="BU40" s="53"/>
      <c r="BV40" s="54"/>
      <c r="BW40" s="53"/>
      <c r="BX40" s="53"/>
      <c r="BY40" s="54"/>
      <c r="BZ40" s="53"/>
      <c r="CA40" s="53"/>
      <c r="CB40" s="54"/>
      <c r="CC40" s="53"/>
      <c r="CD40" s="53"/>
      <c r="CE40" s="54"/>
      <c r="CF40" s="53"/>
      <c r="CG40" s="53"/>
      <c r="CH40" s="54"/>
      <c r="CI40" s="53"/>
      <c r="CJ40" s="53"/>
      <c r="CK40" s="54"/>
      <c r="CL40" s="53"/>
      <c r="CM40" s="53"/>
      <c r="CN40" s="31"/>
      <c r="CO40" s="47">
        <f t="shared" si="21"/>
        <v>1</v>
      </c>
      <c r="CP40" s="38">
        <f t="shared" si="22"/>
        <v>1</v>
      </c>
      <c r="CQ40" s="47">
        <f t="shared" si="18"/>
        <v>1</v>
      </c>
      <c r="CR40" s="48">
        <f t="shared" si="19"/>
        <v>1</v>
      </c>
      <c r="CS40" s="43" t="str">
        <f t="shared" si="20"/>
        <v>SI</v>
      </c>
      <c r="CT40" s="44" t="s">
        <v>612</v>
      </c>
    </row>
    <row r="41" spans="1:98" ht="105" x14ac:dyDescent="0.25">
      <c r="A41" s="61">
        <v>2018</v>
      </c>
      <c r="B41" s="61">
        <v>40</v>
      </c>
      <c r="C41" s="31" t="s">
        <v>180</v>
      </c>
      <c r="D41" s="31" t="s">
        <v>302</v>
      </c>
      <c r="E41" s="31" t="s">
        <v>205</v>
      </c>
      <c r="F41" s="38">
        <v>1</v>
      </c>
      <c r="G41" s="31" t="s">
        <v>263</v>
      </c>
      <c r="H41" s="31" t="s">
        <v>264</v>
      </c>
      <c r="I41" s="31" t="s">
        <v>265</v>
      </c>
      <c r="J41" s="38">
        <v>1</v>
      </c>
      <c r="K41" s="31" t="s">
        <v>22</v>
      </c>
      <c r="L41" s="45">
        <v>43252</v>
      </c>
      <c r="M41" s="45">
        <v>43465</v>
      </c>
      <c r="N41" s="34"/>
      <c r="O41" s="34"/>
      <c r="P41" s="35"/>
      <c r="Q41" s="34"/>
      <c r="R41" s="34"/>
      <c r="S41" s="35"/>
      <c r="T41" s="34"/>
      <c r="U41" s="34"/>
      <c r="V41" s="35"/>
      <c r="W41" s="34"/>
      <c r="X41" s="35"/>
      <c r="Y41" s="35"/>
      <c r="Z41" s="34"/>
      <c r="AA41" s="35"/>
      <c r="AB41" s="35"/>
      <c r="AC41" s="35"/>
      <c r="AD41" s="35"/>
      <c r="AE41" s="35"/>
      <c r="AF41" s="35"/>
      <c r="AG41" s="35"/>
      <c r="AH41" s="35"/>
      <c r="AI41" s="31" t="s">
        <v>354</v>
      </c>
      <c r="AJ41" s="31" t="s">
        <v>355</v>
      </c>
      <c r="AK41" s="38">
        <v>0</v>
      </c>
      <c r="AL41" s="31"/>
      <c r="AM41" s="31"/>
      <c r="AN41" s="38"/>
      <c r="AO41" s="31"/>
      <c r="AP41" s="31"/>
      <c r="AQ41" s="38"/>
      <c r="AR41" s="31"/>
      <c r="AS41" s="38"/>
      <c r="AT41" s="38"/>
      <c r="AU41" s="38"/>
      <c r="AV41" s="38"/>
      <c r="AW41" s="38"/>
      <c r="AX41" s="38" t="s">
        <v>443</v>
      </c>
      <c r="AY41" s="38" t="s">
        <v>444</v>
      </c>
      <c r="AZ41" s="38">
        <v>0.5</v>
      </c>
      <c r="BA41" s="46" t="s">
        <v>452</v>
      </c>
      <c r="BB41" s="38" t="s">
        <v>453</v>
      </c>
      <c r="BC41" s="38">
        <v>0.5</v>
      </c>
      <c r="BD41" s="54"/>
      <c r="BE41" s="53"/>
      <c r="BF41" s="53"/>
      <c r="BG41" s="54"/>
      <c r="BH41" s="53"/>
      <c r="BI41" s="53"/>
      <c r="BJ41" s="54"/>
      <c r="BK41" s="53"/>
      <c r="BL41" s="53"/>
      <c r="BM41" s="54"/>
      <c r="BN41" s="53"/>
      <c r="BO41" s="53"/>
      <c r="BP41" s="54"/>
      <c r="BQ41" s="53"/>
      <c r="BR41" s="53"/>
      <c r="BS41" s="54"/>
      <c r="BT41" s="53"/>
      <c r="BU41" s="53"/>
      <c r="BV41" s="54"/>
      <c r="BW41" s="53"/>
      <c r="BX41" s="53"/>
      <c r="BY41" s="54"/>
      <c r="BZ41" s="53"/>
      <c r="CA41" s="53"/>
      <c r="CB41" s="54"/>
      <c r="CC41" s="53"/>
      <c r="CD41" s="53"/>
      <c r="CE41" s="54"/>
      <c r="CF41" s="53"/>
      <c r="CG41" s="53"/>
      <c r="CH41" s="54"/>
      <c r="CI41" s="53"/>
      <c r="CJ41" s="53"/>
      <c r="CK41" s="54"/>
      <c r="CL41" s="53"/>
      <c r="CM41" s="53"/>
      <c r="CN41" s="31" t="s">
        <v>59</v>
      </c>
      <c r="CO41" s="47">
        <f t="shared" si="21"/>
        <v>1</v>
      </c>
      <c r="CP41" s="38">
        <f t="shared" si="22"/>
        <v>1</v>
      </c>
      <c r="CQ41" s="47">
        <f t="shared" si="18"/>
        <v>1</v>
      </c>
      <c r="CR41" s="48">
        <f t="shared" si="19"/>
        <v>1</v>
      </c>
      <c r="CS41" s="43" t="str">
        <f t="shared" si="20"/>
        <v>SI</v>
      </c>
      <c r="CT41" s="44" t="s">
        <v>612</v>
      </c>
    </row>
    <row r="42" spans="1:98" ht="210" x14ac:dyDescent="0.25">
      <c r="A42" s="61">
        <v>2018</v>
      </c>
      <c r="B42" s="61">
        <v>40</v>
      </c>
      <c r="C42" s="31" t="s">
        <v>181</v>
      </c>
      <c r="D42" s="31" t="s">
        <v>303</v>
      </c>
      <c r="E42" s="31" t="s">
        <v>206</v>
      </c>
      <c r="F42" s="38">
        <v>1</v>
      </c>
      <c r="G42" s="31" t="s">
        <v>266</v>
      </c>
      <c r="H42" s="31" t="s">
        <v>267</v>
      </c>
      <c r="I42" s="31" t="s">
        <v>268</v>
      </c>
      <c r="J42" s="38">
        <v>1</v>
      </c>
      <c r="K42" s="31" t="s">
        <v>13</v>
      </c>
      <c r="L42" s="45">
        <v>43252</v>
      </c>
      <c r="M42" s="45">
        <v>43312</v>
      </c>
      <c r="N42" s="34"/>
      <c r="O42" s="34"/>
      <c r="P42" s="35"/>
      <c r="Q42" s="34"/>
      <c r="R42" s="34"/>
      <c r="S42" s="35"/>
      <c r="T42" s="34"/>
      <c r="U42" s="34"/>
      <c r="V42" s="35"/>
      <c r="W42" s="34"/>
      <c r="X42" s="35"/>
      <c r="Y42" s="35"/>
      <c r="Z42" s="34"/>
      <c r="AA42" s="35"/>
      <c r="AB42" s="35"/>
      <c r="AC42" s="35"/>
      <c r="AD42" s="35"/>
      <c r="AE42" s="35"/>
      <c r="AF42" s="35"/>
      <c r="AG42" s="35"/>
      <c r="AH42" s="35"/>
      <c r="AI42" s="31" t="s">
        <v>354</v>
      </c>
      <c r="AJ42" s="31" t="s">
        <v>355</v>
      </c>
      <c r="AK42" s="38">
        <v>0</v>
      </c>
      <c r="AL42" s="31" t="s">
        <v>404</v>
      </c>
      <c r="AM42" s="31" t="s">
        <v>405</v>
      </c>
      <c r="AN42" s="38">
        <v>1</v>
      </c>
      <c r="AO42" s="52"/>
      <c r="AP42" s="52"/>
      <c r="AQ42" s="53"/>
      <c r="AR42" s="52"/>
      <c r="AS42" s="53"/>
      <c r="AT42" s="53"/>
      <c r="AU42" s="53"/>
      <c r="AV42" s="53"/>
      <c r="AW42" s="53"/>
      <c r="AX42" s="53"/>
      <c r="AY42" s="53"/>
      <c r="AZ42" s="53"/>
      <c r="BA42" s="54"/>
      <c r="BB42" s="53"/>
      <c r="BC42" s="53"/>
      <c r="BD42" s="54"/>
      <c r="BE42" s="53"/>
      <c r="BF42" s="53"/>
      <c r="BG42" s="54"/>
      <c r="BH42" s="53"/>
      <c r="BI42" s="53"/>
      <c r="BJ42" s="54"/>
      <c r="BK42" s="53"/>
      <c r="BL42" s="53"/>
      <c r="BM42" s="54"/>
      <c r="BN42" s="53"/>
      <c r="BO42" s="53"/>
      <c r="BP42" s="54"/>
      <c r="BQ42" s="53"/>
      <c r="BR42" s="53"/>
      <c r="BS42" s="54"/>
      <c r="BT42" s="53"/>
      <c r="BU42" s="53"/>
      <c r="BV42" s="54"/>
      <c r="BW42" s="53"/>
      <c r="BX42" s="53"/>
      <c r="BY42" s="54"/>
      <c r="BZ42" s="53"/>
      <c r="CA42" s="53"/>
      <c r="CB42" s="54"/>
      <c r="CC42" s="53"/>
      <c r="CD42" s="53"/>
      <c r="CE42" s="54"/>
      <c r="CF42" s="53"/>
      <c r="CG42" s="53"/>
      <c r="CH42" s="54"/>
      <c r="CI42" s="53"/>
      <c r="CJ42" s="53"/>
      <c r="CK42" s="54"/>
      <c r="CL42" s="53"/>
      <c r="CM42" s="53"/>
      <c r="CN42" s="31"/>
      <c r="CO42" s="47">
        <f t="shared" si="21"/>
        <v>1</v>
      </c>
      <c r="CP42" s="38">
        <f t="shared" si="22"/>
        <v>1</v>
      </c>
      <c r="CQ42" s="47">
        <f t="shared" si="18"/>
        <v>1</v>
      </c>
      <c r="CR42" s="48">
        <f t="shared" si="19"/>
        <v>1</v>
      </c>
      <c r="CS42" s="43" t="str">
        <f t="shared" si="20"/>
        <v>SI</v>
      </c>
      <c r="CT42" s="44" t="s">
        <v>612</v>
      </c>
    </row>
    <row r="43" spans="1:98" ht="90" x14ac:dyDescent="0.25">
      <c r="A43" s="61">
        <v>2018</v>
      </c>
      <c r="B43" s="61">
        <v>40</v>
      </c>
      <c r="C43" s="31" t="s">
        <v>182</v>
      </c>
      <c r="D43" s="31" t="s">
        <v>304</v>
      </c>
      <c r="E43" s="31" t="s">
        <v>207</v>
      </c>
      <c r="F43" s="38">
        <v>1</v>
      </c>
      <c r="G43" s="31" t="s">
        <v>247</v>
      </c>
      <c r="H43" s="31" t="s">
        <v>248</v>
      </c>
      <c r="I43" s="31" t="s">
        <v>249</v>
      </c>
      <c r="J43" s="38">
        <v>1</v>
      </c>
      <c r="K43" s="31" t="s">
        <v>22</v>
      </c>
      <c r="L43" s="45">
        <v>43252</v>
      </c>
      <c r="M43" s="45">
        <v>43312</v>
      </c>
      <c r="N43" s="34"/>
      <c r="O43" s="34"/>
      <c r="P43" s="35"/>
      <c r="Q43" s="34"/>
      <c r="R43" s="34"/>
      <c r="S43" s="35"/>
      <c r="T43" s="34"/>
      <c r="U43" s="34"/>
      <c r="V43" s="35"/>
      <c r="W43" s="34"/>
      <c r="X43" s="35"/>
      <c r="Y43" s="35"/>
      <c r="Z43" s="34"/>
      <c r="AA43" s="35"/>
      <c r="AB43" s="35"/>
      <c r="AC43" s="35"/>
      <c r="AD43" s="35"/>
      <c r="AE43" s="35"/>
      <c r="AF43" s="35"/>
      <c r="AG43" s="35"/>
      <c r="AH43" s="35"/>
      <c r="AI43" s="31" t="s">
        <v>371</v>
      </c>
      <c r="AJ43" s="31" t="s">
        <v>370</v>
      </c>
      <c r="AK43" s="38">
        <v>1</v>
      </c>
      <c r="AL43" s="31" t="s">
        <v>390</v>
      </c>
      <c r="AM43" s="31"/>
      <c r="AN43" s="38"/>
      <c r="AO43" s="52"/>
      <c r="AP43" s="52"/>
      <c r="AQ43" s="53"/>
      <c r="AR43" s="52"/>
      <c r="AS43" s="53"/>
      <c r="AT43" s="53"/>
      <c r="AU43" s="53"/>
      <c r="AV43" s="53"/>
      <c r="AW43" s="53"/>
      <c r="AX43" s="53"/>
      <c r="AY43" s="53"/>
      <c r="AZ43" s="53"/>
      <c r="BA43" s="54"/>
      <c r="BB43" s="53"/>
      <c r="BC43" s="53"/>
      <c r="BD43" s="54"/>
      <c r="BE43" s="53"/>
      <c r="BF43" s="53"/>
      <c r="BG43" s="54"/>
      <c r="BH43" s="53"/>
      <c r="BI43" s="53"/>
      <c r="BJ43" s="54"/>
      <c r="BK43" s="53"/>
      <c r="BL43" s="53"/>
      <c r="BM43" s="54"/>
      <c r="BN43" s="53"/>
      <c r="BO43" s="53"/>
      <c r="BP43" s="54"/>
      <c r="BQ43" s="53"/>
      <c r="BR43" s="53"/>
      <c r="BS43" s="54"/>
      <c r="BT43" s="53"/>
      <c r="BU43" s="53"/>
      <c r="BV43" s="54"/>
      <c r="BW43" s="53"/>
      <c r="BX43" s="53"/>
      <c r="BY43" s="54"/>
      <c r="BZ43" s="53"/>
      <c r="CA43" s="53"/>
      <c r="CB43" s="54"/>
      <c r="CC43" s="53"/>
      <c r="CD43" s="53"/>
      <c r="CE43" s="54"/>
      <c r="CF43" s="53"/>
      <c r="CG43" s="53"/>
      <c r="CH43" s="54"/>
      <c r="CI43" s="53"/>
      <c r="CJ43" s="53"/>
      <c r="CK43" s="54"/>
      <c r="CL43" s="53"/>
      <c r="CM43" s="53"/>
      <c r="CN43" s="31"/>
      <c r="CO43" s="47">
        <f t="shared" si="21"/>
        <v>1</v>
      </c>
      <c r="CP43" s="38">
        <f t="shared" si="22"/>
        <v>1</v>
      </c>
      <c r="CQ43" s="47">
        <f t="shared" si="18"/>
        <v>1</v>
      </c>
      <c r="CR43" s="48">
        <f t="shared" si="19"/>
        <v>1</v>
      </c>
      <c r="CS43" s="43" t="str">
        <f t="shared" si="20"/>
        <v>SI</v>
      </c>
      <c r="CT43" s="44" t="s">
        <v>612</v>
      </c>
    </row>
    <row r="44" spans="1:98" ht="135" x14ac:dyDescent="0.25">
      <c r="A44" s="61">
        <v>2018</v>
      </c>
      <c r="B44" s="61">
        <v>40</v>
      </c>
      <c r="C44" s="31" t="s">
        <v>183</v>
      </c>
      <c r="D44" s="31" t="s">
        <v>305</v>
      </c>
      <c r="E44" s="31" t="s">
        <v>208</v>
      </c>
      <c r="F44" s="38">
        <v>1</v>
      </c>
      <c r="G44" s="31" t="s">
        <v>263</v>
      </c>
      <c r="H44" s="31" t="s">
        <v>264</v>
      </c>
      <c r="I44" s="31" t="s">
        <v>265</v>
      </c>
      <c r="J44" s="38">
        <v>1</v>
      </c>
      <c r="K44" s="31" t="s">
        <v>22</v>
      </c>
      <c r="L44" s="45">
        <v>43252</v>
      </c>
      <c r="M44" s="45">
        <v>43465</v>
      </c>
      <c r="N44" s="34"/>
      <c r="O44" s="34"/>
      <c r="P44" s="35"/>
      <c r="Q44" s="34"/>
      <c r="R44" s="34"/>
      <c r="S44" s="35"/>
      <c r="T44" s="34"/>
      <c r="U44" s="34"/>
      <c r="V44" s="35"/>
      <c r="W44" s="34"/>
      <c r="X44" s="35"/>
      <c r="Y44" s="35"/>
      <c r="Z44" s="34"/>
      <c r="AA44" s="35"/>
      <c r="AB44" s="35"/>
      <c r="AC44" s="35"/>
      <c r="AD44" s="35"/>
      <c r="AE44" s="35"/>
      <c r="AF44" s="35"/>
      <c r="AG44" s="35"/>
      <c r="AH44" s="35"/>
      <c r="AI44" s="31" t="s">
        <v>354</v>
      </c>
      <c r="AJ44" s="31" t="s">
        <v>355</v>
      </c>
      <c r="AK44" s="38">
        <v>0</v>
      </c>
      <c r="AL44" s="31" t="s">
        <v>406</v>
      </c>
      <c r="AM44" s="31"/>
      <c r="AN44" s="38"/>
      <c r="AO44" s="31" t="s">
        <v>406</v>
      </c>
      <c r="AP44" s="31"/>
      <c r="AQ44" s="38"/>
      <c r="AR44" s="31" t="s">
        <v>406</v>
      </c>
      <c r="AS44" s="38"/>
      <c r="AT44" s="38"/>
      <c r="AU44" s="38"/>
      <c r="AV44" s="38"/>
      <c r="AW44" s="38"/>
      <c r="AX44" s="38" t="s">
        <v>443</v>
      </c>
      <c r="AY44" s="38" t="s">
        <v>444</v>
      </c>
      <c r="AZ44" s="38">
        <v>0.5</v>
      </c>
      <c r="BA44" s="46" t="s">
        <v>452</v>
      </c>
      <c r="BB44" s="38" t="s">
        <v>453</v>
      </c>
      <c r="BC44" s="38">
        <v>0.5</v>
      </c>
      <c r="BD44" s="54"/>
      <c r="BE44" s="53"/>
      <c r="BF44" s="53"/>
      <c r="BG44" s="54"/>
      <c r="BH44" s="53"/>
      <c r="BI44" s="53"/>
      <c r="BJ44" s="54"/>
      <c r="BK44" s="53"/>
      <c r="BL44" s="53"/>
      <c r="BM44" s="54"/>
      <c r="BN44" s="53"/>
      <c r="BO44" s="53"/>
      <c r="BP44" s="54"/>
      <c r="BQ44" s="53"/>
      <c r="BR44" s="53"/>
      <c r="BS44" s="54"/>
      <c r="BT44" s="53"/>
      <c r="BU44" s="53"/>
      <c r="BV44" s="54"/>
      <c r="BW44" s="53"/>
      <c r="BX44" s="53"/>
      <c r="BY44" s="54"/>
      <c r="BZ44" s="53"/>
      <c r="CA44" s="53"/>
      <c r="CB44" s="54"/>
      <c r="CC44" s="53"/>
      <c r="CD44" s="53"/>
      <c r="CE44" s="54"/>
      <c r="CF44" s="53"/>
      <c r="CG44" s="53"/>
      <c r="CH44" s="54"/>
      <c r="CI44" s="53"/>
      <c r="CJ44" s="53"/>
      <c r="CK44" s="54"/>
      <c r="CL44" s="53"/>
      <c r="CM44" s="53"/>
      <c r="CN44" s="31" t="s">
        <v>59</v>
      </c>
      <c r="CO44" s="47">
        <f t="shared" si="21"/>
        <v>1</v>
      </c>
      <c r="CP44" s="38">
        <f t="shared" si="22"/>
        <v>1</v>
      </c>
      <c r="CQ44" s="47">
        <f t="shared" si="18"/>
        <v>1</v>
      </c>
      <c r="CR44" s="48">
        <f t="shared" si="19"/>
        <v>1</v>
      </c>
      <c r="CS44" s="43" t="str">
        <f t="shared" si="20"/>
        <v>SI</v>
      </c>
      <c r="CT44" s="44" t="s">
        <v>612</v>
      </c>
    </row>
    <row r="45" spans="1:98" ht="210" x14ac:dyDescent="0.25">
      <c r="A45" s="61">
        <v>2018</v>
      </c>
      <c r="B45" s="61">
        <v>40</v>
      </c>
      <c r="C45" s="31" t="s">
        <v>184</v>
      </c>
      <c r="D45" s="31" t="s">
        <v>306</v>
      </c>
      <c r="E45" s="31" t="s">
        <v>209</v>
      </c>
      <c r="F45" s="38">
        <v>1</v>
      </c>
      <c r="G45" s="31" t="s">
        <v>266</v>
      </c>
      <c r="H45" s="31" t="s">
        <v>267</v>
      </c>
      <c r="I45" s="31" t="s">
        <v>268</v>
      </c>
      <c r="J45" s="38">
        <v>1</v>
      </c>
      <c r="K45" s="31" t="s">
        <v>13</v>
      </c>
      <c r="L45" s="45">
        <v>43252</v>
      </c>
      <c r="M45" s="45">
        <v>43312</v>
      </c>
      <c r="N45" s="34"/>
      <c r="O45" s="34"/>
      <c r="P45" s="35"/>
      <c r="Q45" s="34"/>
      <c r="R45" s="34"/>
      <c r="S45" s="35"/>
      <c r="T45" s="34"/>
      <c r="U45" s="34"/>
      <c r="V45" s="35"/>
      <c r="W45" s="34"/>
      <c r="X45" s="35"/>
      <c r="Y45" s="35"/>
      <c r="Z45" s="34"/>
      <c r="AA45" s="35"/>
      <c r="AB45" s="35"/>
      <c r="AC45" s="35"/>
      <c r="AD45" s="35"/>
      <c r="AE45" s="35"/>
      <c r="AF45" s="35"/>
      <c r="AG45" s="35"/>
      <c r="AH45" s="35"/>
      <c r="AI45" s="31" t="s">
        <v>354</v>
      </c>
      <c r="AJ45" s="31" t="s">
        <v>355</v>
      </c>
      <c r="AK45" s="38">
        <v>0</v>
      </c>
      <c r="AL45" s="31" t="s">
        <v>404</v>
      </c>
      <c r="AM45" s="31" t="s">
        <v>405</v>
      </c>
      <c r="AN45" s="38">
        <v>1</v>
      </c>
      <c r="AO45" s="52"/>
      <c r="AP45" s="52"/>
      <c r="AQ45" s="53"/>
      <c r="AR45" s="52"/>
      <c r="AS45" s="53"/>
      <c r="AT45" s="53"/>
      <c r="AU45" s="53"/>
      <c r="AV45" s="53"/>
      <c r="AW45" s="53"/>
      <c r="AX45" s="53"/>
      <c r="AY45" s="53"/>
      <c r="AZ45" s="53"/>
      <c r="BA45" s="54"/>
      <c r="BB45" s="53"/>
      <c r="BC45" s="53"/>
      <c r="BD45" s="54"/>
      <c r="BE45" s="53"/>
      <c r="BF45" s="53"/>
      <c r="BG45" s="54"/>
      <c r="BH45" s="53"/>
      <c r="BI45" s="53"/>
      <c r="BJ45" s="54"/>
      <c r="BK45" s="53"/>
      <c r="BL45" s="53"/>
      <c r="BM45" s="54"/>
      <c r="BN45" s="53"/>
      <c r="BO45" s="53"/>
      <c r="BP45" s="54"/>
      <c r="BQ45" s="53"/>
      <c r="BR45" s="53"/>
      <c r="BS45" s="54"/>
      <c r="BT45" s="53"/>
      <c r="BU45" s="53"/>
      <c r="BV45" s="54"/>
      <c r="BW45" s="53"/>
      <c r="BX45" s="53"/>
      <c r="BY45" s="54"/>
      <c r="BZ45" s="53"/>
      <c r="CA45" s="53"/>
      <c r="CB45" s="54"/>
      <c r="CC45" s="53"/>
      <c r="CD45" s="53"/>
      <c r="CE45" s="54"/>
      <c r="CF45" s="53"/>
      <c r="CG45" s="53"/>
      <c r="CH45" s="54"/>
      <c r="CI45" s="53"/>
      <c r="CJ45" s="53"/>
      <c r="CK45" s="54"/>
      <c r="CL45" s="53"/>
      <c r="CM45" s="53"/>
      <c r="CN45" s="31"/>
      <c r="CO45" s="47">
        <f t="shared" si="21"/>
        <v>1</v>
      </c>
      <c r="CP45" s="38">
        <f t="shared" si="22"/>
        <v>1</v>
      </c>
      <c r="CQ45" s="47">
        <f t="shared" si="18"/>
        <v>1</v>
      </c>
      <c r="CR45" s="48">
        <f t="shared" si="19"/>
        <v>1</v>
      </c>
      <c r="CS45" s="43" t="str">
        <f t="shared" si="20"/>
        <v>SI</v>
      </c>
      <c r="CT45" s="44" t="s">
        <v>612</v>
      </c>
    </row>
    <row r="46" spans="1:98" ht="120" x14ac:dyDescent="0.25">
      <c r="A46" s="61">
        <v>2018</v>
      </c>
      <c r="B46" s="61">
        <v>40</v>
      </c>
      <c r="C46" s="31" t="s">
        <v>185</v>
      </c>
      <c r="D46" s="31" t="s">
        <v>307</v>
      </c>
      <c r="E46" s="31" t="s">
        <v>210</v>
      </c>
      <c r="F46" s="38">
        <v>1</v>
      </c>
      <c r="G46" s="31" t="s">
        <v>269</v>
      </c>
      <c r="H46" s="31" t="s">
        <v>270</v>
      </c>
      <c r="I46" s="31" t="s">
        <v>271</v>
      </c>
      <c r="J46" s="38">
        <v>100</v>
      </c>
      <c r="K46" s="31" t="s">
        <v>27</v>
      </c>
      <c r="L46" s="45">
        <v>43284</v>
      </c>
      <c r="M46" s="45">
        <v>43465</v>
      </c>
      <c r="N46" s="34"/>
      <c r="O46" s="34"/>
      <c r="P46" s="35"/>
      <c r="Q46" s="34"/>
      <c r="R46" s="34"/>
      <c r="S46" s="35"/>
      <c r="T46" s="34"/>
      <c r="U46" s="34"/>
      <c r="V46" s="35"/>
      <c r="W46" s="34"/>
      <c r="X46" s="35"/>
      <c r="Y46" s="35"/>
      <c r="Z46" s="34"/>
      <c r="AA46" s="35"/>
      <c r="AB46" s="35"/>
      <c r="AC46" s="35"/>
      <c r="AD46" s="35"/>
      <c r="AE46" s="35"/>
      <c r="AF46" s="35"/>
      <c r="AG46" s="35"/>
      <c r="AH46" s="35"/>
      <c r="AI46" s="31" t="s">
        <v>374</v>
      </c>
      <c r="AJ46" s="31" t="s">
        <v>375</v>
      </c>
      <c r="AK46" s="38">
        <v>100</v>
      </c>
      <c r="AL46" s="31" t="s">
        <v>390</v>
      </c>
      <c r="AM46" s="31"/>
      <c r="AN46" s="38"/>
      <c r="AO46" s="31" t="s">
        <v>390</v>
      </c>
      <c r="AP46" s="31"/>
      <c r="AQ46" s="38"/>
      <c r="AR46" s="31" t="s">
        <v>390</v>
      </c>
      <c r="AS46" s="46"/>
      <c r="AT46" s="38"/>
      <c r="AU46" s="38"/>
      <c r="AV46" s="38"/>
      <c r="AW46" s="38"/>
      <c r="AX46" s="38"/>
      <c r="AY46" s="38"/>
      <c r="AZ46" s="38"/>
      <c r="BA46" s="38"/>
      <c r="BB46" s="38"/>
      <c r="BC46" s="38"/>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31" t="s">
        <v>116</v>
      </c>
      <c r="CO46" s="47">
        <f t="shared" si="21"/>
        <v>100</v>
      </c>
      <c r="CP46" s="38">
        <f t="shared" si="22"/>
        <v>100</v>
      </c>
      <c r="CQ46" s="47">
        <f t="shared" si="18"/>
        <v>100</v>
      </c>
      <c r="CR46" s="48">
        <f t="shared" si="19"/>
        <v>1</v>
      </c>
      <c r="CS46" s="43" t="str">
        <f t="shared" si="20"/>
        <v>SI</v>
      </c>
      <c r="CT46" s="44" t="s">
        <v>612</v>
      </c>
    </row>
    <row r="47" spans="1:98" ht="105" x14ac:dyDescent="0.25">
      <c r="A47" s="61">
        <v>2018</v>
      </c>
      <c r="B47" s="61">
        <v>40</v>
      </c>
      <c r="C47" s="31" t="s">
        <v>186</v>
      </c>
      <c r="D47" s="31" t="s">
        <v>308</v>
      </c>
      <c r="E47" s="31" t="s">
        <v>211</v>
      </c>
      <c r="F47" s="38">
        <v>1</v>
      </c>
      <c r="G47" s="31" t="s">
        <v>272</v>
      </c>
      <c r="H47" s="31" t="s">
        <v>273</v>
      </c>
      <c r="I47" s="31" t="s">
        <v>274</v>
      </c>
      <c r="J47" s="38">
        <v>1</v>
      </c>
      <c r="K47" s="31" t="s">
        <v>17</v>
      </c>
      <c r="L47" s="45">
        <v>43252</v>
      </c>
      <c r="M47" s="45">
        <v>43312</v>
      </c>
      <c r="N47" s="34"/>
      <c r="O47" s="34"/>
      <c r="P47" s="35"/>
      <c r="Q47" s="34"/>
      <c r="R47" s="34"/>
      <c r="S47" s="35"/>
      <c r="T47" s="34"/>
      <c r="U47" s="34"/>
      <c r="V47" s="35"/>
      <c r="W47" s="34"/>
      <c r="X47" s="35"/>
      <c r="Y47" s="35"/>
      <c r="Z47" s="34"/>
      <c r="AA47" s="35"/>
      <c r="AB47" s="35"/>
      <c r="AC47" s="35"/>
      <c r="AD47" s="35"/>
      <c r="AE47" s="35"/>
      <c r="AF47" s="35"/>
      <c r="AG47" s="35"/>
      <c r="AH47" s="35"/>
      <c r="AI47" s="31" t="s">
        <v>354</v>
      </c>
      <c r="AJ47" s="31" t="s">
        <v>355</v>
      </c>
      <c r="AK47" s="38">
        <v>0</v>
      </c>
      <c r="AL47" s="31" t="s">
        <v>407</v>
      </c>
      <c r="AM47" s="31" t="s">
        <v>408</v>
      </c>
      <c r="AN47" s="38">
        <v>1</v>
      </c>
      <c r="AO47" s="52"/>
      <c r="AP47" s="52"/>
      <c r="AQ47" s="53"/>
      <c r="AR47" s="52" t="s">
        <v>409</v>
      </c>
      <c r="AS47" s="52"/>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31"/>
      <c r="CO47" s="47">
        <f t="shared" si="21"/>
        <v>1</v>
      </c>
      <c r="CP47" s="38">
        <f t="shared" si="22"/>
        <v>1</v>
      </c>
      <c r="CQ47" s="47">
        <f t="shared" si="18"/>
        <v>1</v>
      </c>
      <c r="CR47" s="48">
        <f t="shared" si="19"/>
        <v>1</v>
      </c>
      <c r="CS47" s="43" t="str">
        <f t="shared" si="20"/>
        <v>SI</v>
      </c>
      <c r="CT47" s="44" t="s">
        <v>612</v>
      </c>
    </row>
    <row r="48" spans="1:98" ht="135" x14ac:dyDescent="0.25">
      <c r="A48" s="61">
        <v>2018</v>
      </c>
      <c r="B48" s="61">
        <v>40</v>
      </c>
      <c r="C48" s="31" t="s">
        <v>186</v>
      </c>
      <c r="D48" s="31" t="s">
        <v>308</v>
      </c>
      <c r="E48" s="31" t="s">
        <v>212</v>
      </c>
      <c r="F48" s="38">
        <v>2</v>
      </c>
      <c r="G48" s="31" t="s">
        <v>275</v>
      </c>
      <c r="H48" s="31" t="s">
        <v>24</v>
      </c>
      <c r="I48" s="31" t="s">
        <v>276</v>
      </c>
      <c r="J48" s="38">
        <v>1</v>
      </c>
      <c r="K48" s="31" t="s">
        <v>17</v>
      </c>
      <c r="L48" s="45">
        <v>43252</v>
      </c>
      <c r="M48" s="45">
        <v>43342</v>
      </c>
      <c r="N48" s="34"/>
      <c r="O48" s="34"/>
      <c r="P48" s="35"/>
      <c r="Q48" s="34"/>
      <c r="R48" s="34"/>
      <c r="S48" s="35"/>
      <c r="T48" s="34"/>
      <c r="U48" s="34"/>
      <c r="V48" s="35"/>
      <c r="W48" s="34"/>
      <c r="X48" s="35"/>
      <c r="Y48" s="35"/>
      <c r="Z48" s="34"/>
      <c r="AA48" s="35"/>
      <c r="AB48" s="35"/>
      <c r="AC48" s="35"/>
      <c r="AD48" s="35"/>
      <c r="AE48" s="35"/>
      <c r="AF48" s="35"/>
      <c r="AG48" s="35"/>
      <c r="AH48" s="35"/>
      <c r="AI48" s="31" t="s">
        <v>354</v>
      </c>
      <c r="AJ48" s="31" t="s">
        <v>355</v>
      </c>
      <c r="AK48" s="38">
        <v>0</v>
      </c>
      <c r="AL48" s="31"/>
      <c r="AM48" s="31"/>
      <c r="AN48" s="38"/>
      <c r="AO48" s="31" t="s">
        <v>427</v>
      </c>
      <c r="AP48" s="31" t="s">
        <v>428</v>
      </c>
      <c r="AQ48" s="38">
        <v>1</v>
      </c>
      <c r="AR48" s="52"/>
      <c r="AS48" s="53"/>
      <c r="AT48" s="53"/>
      <c r="AU48" s="53"/>
      <c r="AV48" s="53"/>
      <c r="AW48" s="53"/>
      <c r="AX48" s="53"/>
      <c r="AY48" s="53"/>
      <c r="AZ48" s="53"/>
      <c r="BA48" s="54"/>
      <c r="BB48" s="53"/>
      <c r="BC48" s="53"/>
      <c r="BD48" s="54"/>
      <c r="BE48" s="53"/>
      <c r="BF48" s="53"/>
      <c r="BG48" s="54"/>
      <c r="BH48" s="53"/>
      <c r="BI48" s="53"/>
      <c r="BJ48" s="54"/>
      <c r="BK48" s="53"/>
      <c r="BL48" s="53"/>
      <c r="BM48" s="54"/>
      <c r="BN48" s="53"/>
      <c r="BO48" s="53"/>
      <c r="BP48" s="54"/>
      <c r="BQ48" s="53"/>
      <c r="BR48" s="53"/>
      <c r="BS48" s="54"/>
      <c r="BT48" s="53"/>
      <c r="BU48" s="53"/>
      <c r="BV48" s="54"/>
      <c r="BW48" s="53"/>
      <c r="BX48" s="53"/>
      <c r="BY48" s="54"/>
      <c r="BZ48" s="53"/>
      <c r="CA48" s="53"/>
      <c r="CB48" s="54"/>
      <c r="CC48" s="53"/>
      <c r="CD48" s="53"/>
      <c r="CE48" s="54"/>
      <c r="CF48" s="53"/>
      <c r="CG48" s="53"/>
      <c r="CH48" s="54"/>
      <c r="CI48" s="53"/>
      <c r="CJ48" s="53"/>
      <c r="CK48" s="54"/>
      <c r="CL48" s="53"/>
      <c r="CM48" s="53"/>
      <c r="CN48" s="31"/>
      <c r="CO48" s="47">
        <f t="shared" si="21"/>
        <v>1</v>
      </c>
      <c r="CP48" s="38">
        <f t="shared" si="22"/>
        <v>1</v>
      </c>
      <c r="CQ48" s="47">
        <f t="shared" si="18"/>
        <v>1</v>
      </c>
      <c r="CR48" s="48">
        <f t="shared" si="19"/>
        <v>1</v>
      </c>
      <c r="CS48" s="43" t="str">
        <f t="shared" si="20"/>
        <v>SI</v>
      </c>
      <c r="CT48" s="44" t="s">
        <v>612</v>
      </c>
    </row>
    <row r="49" spans="1:98" ht="120" x14ac:dyDescent="0.25">
      <c r="A49" s="61">
        <v>2018</v>
      </c>
      <c r="B49" s="61">
        <v>40</v>
      </c>
      <c r="C49" s="31" t="s">
        <v>187</v>
      </c>
      <c r="D49" s="31" t="s">
        <v>309</v>
      </c>
      <c r="E49" s="31" t="s">
        <v>213</v>
      </c>
      <c r="F49" s="38">
        <v>3</v>
      </c>
      <c r="G49" s="31" t="s">
        <v>277</v>
      </c>
      <c r="H49" s="31" t="s">
        <v>278</v>
      </c>
      <c r="I49" s="31" t="s">
        <v>279</v>
      </c>
      <c r="J49" s="38">
        <v>1</v>
      </c>
      <c r="K49" s="31" t="s">
        <v>32</v>
      </c>
      <c r="L49" s="45">
        <v>43252</v>
      </c>
      <c r="M49" s="45">
        <v>43281</v>
      </c>
      <c r="N49" s="34"/>
      <c r="O49" s="34"/>
      <c r="P49" s="35"/>
      <c r="Q49" s="34"/>
      <c r="R49" s="34"/>
      <c r="S49" s="35"/>
      <c r="T49" s="34"/>
      <c r="U49" s="34"/>
      <c r="V49" s="35"/>
      <c r="W49" s="34"/>
      <c r="X49" s="35"/>
      <c r="Y49" s="35"/>
      <c r="Z49" s="34"/>
      <c r="AA49" s="35"/>
      <c r="AB49" s="35"/>
      <c r="AC49" s="35"/>
      <c r="AD49" s="35"/>
      <c r="AE49" s="35"/>
      <c r="AF49" s="35"/>
      <c r="AG49" s="35"/>
      <c r="AH49" s="35"/>
      <c r="AI49" s="60" t="s">
        <v>357</v>
      </c>
      <c r="AJ49" s="60" t="s">
        <v>358</v>
      </c>
      <c r="AK49" s="38">
        <v>1</v>
      </c>
      <c r="AL49" s="52"/>
      <c r="AM49" s="52"/>
      <c r="AN49" s="53"/>
      <c r="AO49" s="52"/>
      <c r="AP49" s="52"/>
      <c r="AQ49" s="53"/>
      <c r="AR49" s="52"/>
      <c r="AS49" s="53"/>
      <c r="AT49" s="53"/>
      <c r="AU49" s="53"/>
      <c r="AV49" s="53"/>
      <c r="AW49" s="53"/>
      <c r="AX49" s="53"/>
      <c r="AY49" s="53"/>
      <c r="AZ49" s="53"/>
      <c r="BA49" s="54"/>
      <c r="BB49" s="53"/>
      <c r="BC49" s="53"/>
      <c r="BD49" s="54"/>
      <c r="BE49" s="53"/>
      <c r="BF49" s="53"/>
      <c r="BG49" s="54"/>
      <c r="BH49" s="53"/>
      <c r="BI49" s="53"/>
      <c r="BJ49" s="54"/>
      <c r="BK49" s="53"/>
      <c r="BL49" s="53"/>
      <c r="BM49" s="54"/>
      <c r="BN49" s="53"/>
      <c r="BO49" s="53"/>
      <c r="BP49" s="54"/>
      <c r="BQ49" s="53"/>
      <c r="BR49" s="53"/>
      <c r="BS49" s="54"/>
      <c r="BT49" s="53"/>
      <c r="BU49" s="53"/>
      <c r="BV49" s="54"/>
      <c r="BW49" s="53"/>
      <c r="BX49" s="53"/>
      <c r="BY49" s="54"/>
      <c r="BZ49" s="53"/>
      <c r="CA49" s="53"/>
      <c r="CB49" s="54"/>
      <c r="CC49" s="53"/>
      <c r="CD49" s="53"/>
      <c r="CE49" s="54"/>
      <c r="CF49" s="53"/>
      <c r="CG49" s="53"/>
      <c r="CH49" s="54"/>
      <c r="CI49" s="53"/>
      <c r="CJ49" s="53"/>
      <c r="CK49" s="54"/>
      <c r="CL49" s="53"/>
      <c r="CM49" s="53"/>
      <c r="CN49" s="31"/>
      <c r="CO49" s="47">
        <f t="shared" si="21"/>
        <v>1</v>
      </c>
      <c r="CP49" s="38">
        <f t="shared" si="22"/>
        <v>1</v>
      </c>
      <c r="CQ49" s="47">
        <f t="shared" si="18"/>
        <v>1</v>
      </c>
      <c r="CR49" s="48">
        <f t="shared" si="19"/>
        <v>1</v>
      </c>
      <c r="CS49" s="43" t="str">
        <f t="shared" si="20"/>
        <v>SI</v>
      </c>
      <c r="CT49" s="44" t="s">
        <v>612</v>
      </c>
    </row>
    <row r="50" spans="1:98" ht="150" x14ac:dyDescent="0.25">
      <c r="A50" s="61">
        <v>2018</v>
      </c>
      <c r="B50" s="61">
        <v>40</v>
      </c>
      <c r="C50" s="31" t="s">
        <v>188</v>
      </c>
      <c r="D50" s="31" t="s">
        <v>310</v>
      </c>
      <c r="E50" s="31" t="s">
        <v>214</v>
      </c>
      <c r="F50" s="38">
        <v>1</v>
      </c>
      <c r="G50" s="31" t="s">
        <v>280</v>
      </c>
      <c r="H50" s="31" t="s">
        <v>281</v>
      </c>
      <c r="I50" s="31" t="s">
        <v>282</v>
      </c>
      <c r="J50" s="38">
        <v>1</v>
      </c>
      <c r="K50" s="31" t="s">
        <v>27</v>
      </c>
      <c r="L50" s="45">
        <v>43284</v>
      </c>
      <c r="M50" s="45">
        <v>43511</v>
      </c>
      <c r="N50" s="34"/>
      <c r="O50" s="34"/>
      <c r="P50" s="35"/>
      <c r="Q50" s="34"/>
      <c r="R50" s="34"/>
      <c r="S50" s="35"/>
      <c r="T50" s="34"/>
      <c r="U50" s="34"/>
      <c r="V50" s="35"/>
      <c r="W50" s="34"/>
      <c r="X50" s="35"/>
      <c r="Y50" s="35"/>
      <c r="Z50" s="34"/>
      <c r="AA50" s="35"/>
      <c r="AB50" s="35"/>
      <c r="AC50" s="35"/>
      <c r="AD50" s="35"/>
      <c r="AE50" s="35"/>
      <c r="AF50" s="35"/>
      <c r="AG50" s="35"/>
      <c r="AH50" s="35"/>
      <c r="AI50" s="31" t="s">
        <v>354</v>
      </c>
      <c r="AJ50" s="31" t="s">
        <v>355</v>
      </c>
      <c r="AK50" s="38">
        <v>0</v>
      </c>
      <c r="AL50" s="31" t="s">
        <v>354</v>
      </c>
      <c r="AM50" s="31" t="s">
        <v>355</v>
      </c>
      <c r="AN50" s="38">
        <v>0</v>
      </c>
      <c r="AO50" s="31" t="s">
        <v>354</v>
      </c>
      <c r="AP50" s="31" t="s">
        <v>355</v>
      </c>
      <c r="AQ50" s="38">
        <v>0</v>
      </c>
      <c r="AR50" s="31" t="s">
        <v>354</v>
      </c>
      <c r="AS50" s="31" t="s">
        <v>355</v>
      </c>
      <c r="AT50" s="38">
        <v>0</v>
      </c>
      <c r="AU50" s="31" t="s">
        <v>354</v>
      </c>
      <c r="AV50" s="31" t="s">
        <v>355</v>
      </c>
      <c r="AW50" s="38">
        <v>0</v>
      </c>
      <c r="AX50" s="31" t="s">
        <v>354</v>
      </c>
      <c r="AY50" s="31" t="s">
        <v>355</v>
      </c>
      <c r="AZ50" s="38">
        <v>0</v>
      </c>
      <c r="BA50" s="31" t="s">
        <v>354</v>
      </c>
      <c r="BB50" s="31" t="s">
        <v>355</v>
      </c>
      <c r="BC50" s="38">
        <v>0</v>
      </c>
      <c r="BD50" s="46" t="s">
        <v>650</v>
      </c>
      <c r="BE50" s="38" t="s">
        <v>649</v>
      </c>
      <c r="BF50" s="38">
        <v>1</v>
      </c>
      <c r="BG50" s="92"/>
      <c r="BH50" s="35"/>
      <c r="BI50" s="35"/>
      <c r="BJ50" s="92"/>
      <c r="BK50" s="35"/>
      <c r="BL50" s="35"/>
      <c r="BM50" s="92"/>
      <c r="BN50" s="35"/>
      <c r="BO50" s="35"/>
      <c r="BP50" s="92"/>
      <c r="BQ50" s="35"/>
      <c r="BR50" s="35"/>
      <c r="BS50" s="92"/>
      <c r="BT50" s="35"/>
      <c r="BU50" s="35"/>
      <c r="BV50" s="92"/>
      <c r="BW50" s="35"/>
      <c r="BX50" s="35"/>
      <c r="BY50" s="92"/>
      <c r="BZ50" s="35"/>
      <c r="CA50" s="35"/>
      <c r="CB50" s="92"/>
      <c r="CC50" s="35"/>
      <c r="CD50" s="35"/>
      <c r="CE50" s="92"/>
      <c r="CF50" s="35"/>
      <c r="CG50" s="35"/>
      <c r="CH50" s="92"/>
      <c r="CI50" s="35"/>
      <c r="CJ50" s="35"/>
      <c r="CK50" s="92"/>
      <c r="CL50" s="35"/>
      <c r="CM50" s="35"/>
      <c r="CN50" s="31" t="s">
        <v>59</v>
      </c>
      <c r="CO50" s="47">
        <f t="shared" si="21"/>
        <v>1</v>
      </c>
      <c r="CP50" s="38">
        <f t="shared" si="22"/>
        <v>1</v>
      </c>
      <c r="CQ50" s="47">
        <f t="shared" si="18"/>
        <v>1</v>
      </c>
      <c r="CR50" s="48">
        <f t="shared" si="19"/>
        <v>1</v>
      </c>
      <c r="CS50" s="43" t="str">
        <f t="shared" si="20"/>
        <v>SI</v>
      </c>
      <c r="CT50" s="49" t="s">
        <v>326</v>
      </c>
    </row>
    <row r="51" spans="1:98" ht="150" x14ac:dyDescent="0.25">
      <c r="A51" s="61">
        <v>2018</v>
      </c>
      <c r="B51" s="61">
        <v>40</v>
      </c>
      <c r="C51" s="31" t="s">
        <v>189</v>
      </c>
      <c r="D51" s="31" t="s">
        <v>311</v>
      </c>
      <c r="E51" s="31" t="s">
        <v>215</v>
      </c>
      <c r="F51" s="38">
        <v>1</v>
      </c>
      <c r="G51" s="31" t="s">
        <v>283</v>
      </c>
      <c r="H51" s="31" t="s">
        <v>284</v>
      </c>
      <c r="I51" s="31" t="s">
        <v>284</v>
      </c>
      <c r="J51" s="38">
        <v>1</v>
      </c>
      <c r="K51" s="31" t="s">
        <v>27</v>
      </c>
      <c r="L51" s="45">
        <v>43252</v>
      </c>
      <c r="M51" s="45">
        <v>43312</v>
      </c>
      <c r="N51" s="34"/>
      <c r="O51" s="34"/>
      <c r="P51" s="35"/>
      <c r="Q51" s="34"/>
      <c r="R51" s="34"/>
      <c r="S51" s="35"/>
      <c r="T51" s="34"/>
      <c r="U51" s="34"/>
      <c r="V51" s="35"/>
      <c r="W51" s="34"/>
      <c r="X51" s="35"/>
      <c r="Y51" s="35"/>
      <c r="Z51" s="34"/>
      <c r="AA51" s="35"/>
      <c r="AB51" s="35"/>
      <c r="AC51" s="35"/>
      <c r="AD51" s="35"/>
      <c r="AE51" s="35"/>
      <c r="AF51" s="35"/>
      <c r="AG51" s="35"/>
      <c r="AH51" s="35"/>
      <c r="AI51" s="31" t="s">
        <v>354</v>
      </c>
      <c r="AJ51" s="31" t="s">
        <v>355</v>
      </c>
      <c r="AK51" s="38">
        <v>0</v>
      </c>
      <c r="AL51" s="31" t="s">
        <v>411</v>
      </c>
      <c r="AM51" s="31" t="s">
        <v>410</v>
      </c>
      <c r="AN51" s="38">
        <v>1</v>
      </c>
      <c r="AO51" s="52"/>
      <c r="AP51" s="52"/>
      <c r="AQ51" s="53"/>
      <c r="AR51" s="52"/>
      <c r="AS51" s="53"/>
      <c r="AT51" s="53"/>
      <c r="AU51" s="53"/>
      <c r="AV51" s="53"/>
      <c r="AW51" s="53"/>
      <c r="AX51" s="53"/>
      <c r="AY51" s="53"/>
      <c r="AZ51" s="53"/>
      <c r="BA51" s="54"/>
      <c r="BB51" s="53"/>
      <c r="BC51" s="53"/>
      <c r="BD51" s="54"/>
      <c r="BE51" s="53"/>
      <c r="BF51" s="53"/>
      <c r="BG51" s="54"/>
      <c r="BH51" s="53"/>
      <c r="BI51" s="53"/>
      <c r="BJ51" s="54"/>
      <c r="BK51" s="53"/>
      <c r="BL51" s="53"/>
      <c r="BM51" s="54"/>
      <c r="BN51" s="53"/>
      <c r="BO51" s="53"/>
      <c r="BP51" s="54"/>
      <c r="BQ51" s="53"/>
      <c r="BR51" s="53"/>
      <c r="BS51" s="54"/>
      <c r="BT51" s="53"/>
      <c r="BU51" s="53"/>
      <c r="BV51" s="54"/>
      <c r="BW51" s="53"/>
      <c r="BX51" s="53"/>
      <c r="BY51" s="54"/>
      <c r="BZ51" s="53"/>
      <c r="CA51" s="53"/>
      <c r="CB51" s="54"/>
      <c r="CC51" s="53"/>
      <c r="CD51" s="53"/>
      <c r="CE51" s="54"/>
      <c r="CF51" s="53"/>
      <c r="CG51" s="53"/>
      <c r="CH51" s="54"/>
      <c r="CI51" s="53"/>
      <c r="CJ51" s="53"/>
      <c r="CK51" s="54"/>
      <c r="CL51" s="53"/>
      <c r="CM51" s="53"/>
      <c r="CN51" s="31"/>
      <c r="CO51" s="47">
        <f t="shared" si="21"/>
        <v>1</v>
      </c>
      <c r="CP51" s="38">
        <f t="shared" si="22"/>
        <v>1</v>
      </c>
      <c r="CQ51" s="47">
        <f t="shared" si="18"/>
        <v>1</v>
      </c>
      <c r="CR51" s="48">
        <f t="shared" si="19"/>
        <v>1</v>
      </c>
      <c r="CS51" s="43" t="str">
        <f t="shared" si="20"/>
        <v>SI</v>
      </c>
      <c r="CT51" s="44" t="s">
        <v>612</v>
      </c>
    </row>
    <row r="52" spans="1:98" ht="135" x14ac:dyDescent="0.25">
      <c r="A52" s="61">
        <v>2018</v>
      </c>
      <c r="B52" s="61">
        <v>40</v>
      </c>
      <c r="C52" s="31" t="s">
        <v>190</v>
      </c>
      <c r="D52" s="31" t="s">
        <v>312</v>
      </c>
      <c r="E52" s="31" t="s">
        <v>216</v>
      </c>
      <c r="F52" s="38">
        <v>1</v>
      </c>
      <c r="G52" s="31" t="s">
        <v>285</v>
      </c>
      <c r="H52" s="31" t="s">
        <v>286</v>
      </c>
      <c r="I52" s="31" t="s">
        <v>287</v>
      </c>
      <c r="J52" s="38">
        <v>1</v>
      </c>
      <c r="K52" s="31" t="s">
        <v>27</v>
      </c>
      <c r="L52" s="45">
        <v>43284</v>
      </c>
      <c r="M52" s="45">
        <v>43465</v>
      </c>
      <c r="N52" s="34"/>
      <c r="O52" s="34"/>
      <c r="P52" s="35"/>
      <c r="Q52" s="34"/>
      <c r="R52" s="34"/>
      <c r="S52" s="35"/>
      <c r="T52" s="34"/>
      <c r="U52" s="34"/>
      <c r="V52" s="35"/>
      <c r="W52" s="34"/>
      <c r="X52" s="35"/>
      <c r="Y52" s="35"/>
      <c r="Z52" s="34"/>
      <c r="AA52" s="35"/>
      <c r="AB52" s="35"/>
      <c r="AC52" s="35"/>
      <c r="AD52" s="35"/>
      <c r="AE52" s="35"/>
      <c r="AF52" s="35"/>
      <c r="AG52" s="35"/>
      <c r="AH52" s="35"/>
      <c r="AI52" s="31" t="s">
        <v>373</v>
      </c>
      <c r="AJ52" s="31" t="s">
        <v>372</v>
      </c>
      <c r="AK52" s="38">
        <v>1</v>
      </c>
      <c r="AL52" s="31" t="s">
        <v>412</v>
      </c>
      <c r="AM52" s="31"/>
      <c r="AN52" s="38"/>
      <c r="AO52" s="31" t="s">
        <v>412</v>
      </c>
      <c r="AP52" s="31"/>
      <c r="AQ52" s="38"/>
      <c r="AR52" s="31" t="s">
        <v>412</v>
      </c>
      <c r="AS52" s="38"/>
      <c r="AT52" s="38"/>
      <c r="AU52" s="38"/>
      <c r="AV52" s="38"/>
      <c r="AW52" s="38"/>
      <c r="AX52" s="38"/>
      <c r="AY52" s="38"/>
      <c r="AZ52" s="38"/>
      <c r="BA52" s="46"/>
      <c r="BB52" s="38"/>
      <c r="BC52" s="38"/>
      <c r="BD52" s="54"/>
      <c r="BE52" s="53"/>
      <c r="BF52" s="53"/>
      <c r="BG52" s="54"/>
      <c r="BH52" s="53"/>
      <c r="BI52" s="53"/>
      <c r="BJ52" s="54"/>
      <c r="BK52" s="53"/>
      <c r="BL52" s="53"/>
      <c r="BM52" s="54"/>
      <c r="BN52" s="53"/>
      <c r="BO52" s="53"/>
      <c r="BP52" s="54"/>
      <c r="BQ52" s="53"/>
      <c r="BR52" s="53"/>
      <c r="BS52" s="54"/>
      <c r="BT52" s="53"/>
      <c r="BU52" s="53"/>
      <c r="BV52" s="54"/>
      <c r="BW52" s="53"/>
      <c r="BX52" s="53"/>
      <c r="BY52" s="54"/>
      <c r="BZ52" s="53"/>
      <c r="CA52" s="53"/>
      <c r="CB52" s="54"/>
      <c r="CC52" s="53"/>
      <c r="CD52" s="53"/>
      <c r="CE52" s="54"/>
      <c r="CF52" s="53"/>
      <c r="CG52" s="53"/>
      <c r="CH52" s="54"/>
      <c r="CI52" s="53"/>
      <c r="CJ52" s="53"/>
      <c r="CK52" s="54"/>
      <c r="CL52" s="53"/>
      <c r="CM52" s="53"/>
      <c r="CN52" s="31"/>
      <c r="CO52" s="47">
        <f t="shared" si="21"/>
        <v>1</v>
      </c>
      <c r="CP52" s="38">
        <f t="shared" si="22"/>
        <v>1</v>
      </c>
      <c r="CQ52" s="47">
        <f t="shared" si="18"/>
        <v>1</v>
      </c>
      <c r="CR52" s="48">
        <f t="shared" si="19"/>
        <v>1</v>
      </c>
      <c r="CS52" s="43" t="str">
        <f t="shared" si="20"/>
        <v>SI</v>
      </c>
      <c r="CT52" s="44" t="s">
        <v>612</v>
      </c>
    </row>
    <row r="53" spans="1:98" ht="150" x14ac:dyDescent="0.25">
      <c r="A53" s="61">
        <v>2018</v>
      </c>
      <c r="B53" s="61">
        <v>40</v>
      </c>
      <c r="C53" s="31" t="s">
        <v>191</v>
      </c>
      <c r="D53" s="31" t="s">
        <v>313</v>
      </c>
      <c r="E53" s="31" t="s">
        <v>217</v>
      </c>
      <c r="F53" s="38">
        <v>1</v>
      </c>
      <c r="G53" s="31" t="s">
        <v>283</v>
      </c>
      <c r="H53" s="31" t="s">
        <v>284</v>
      </c>
      <c r="I53" s="31" t="s">
        <v>284</v>
      </c>
      <c r="J53" s="38">
        <v>1</v>
      </c>
      <c r="K53" s="31" t="s">
        <v>27</v>
      </c>
      <c r="L53" s="45">
        <v>43252</v>
      </c>
      <c r="M53" s="45">
        <v>43312</v>
      </c>
      <c r="N53" s="34"/>
      <c r="O53" s="34"/>
      <c r="P53" s="35"/>
      <c r="Q53" s="34"/>
      <c r="R53" s="34"/>
      <c r="S53" s="35"/>
      <c r="T53" s="34"/>
      <c r="U53" s="34"/>
      <c r="V53" s="35"/>
      <c r="W53" s="34"/>
      <c r="X53" s="35"/>
      <c r="Y53" s="35"/>
      <c r="Z53" s="34"/>
      <c r="AA53" s="35"/>
      <c r="AB53" s="35"/>
      <c r="AC53" s="35"/>
      <c r="AD53" s="35"/>
      <c r="AE53" s="35"/>
      <c r="AF53" s="35"/>
      <c r="AG53" s="35"/>
      <c r="AH53" s="35"/>
      <c r="AI53" s="31" t="s">
        <v>354</v>
      </c>
      <c r="AJ53" s="31" t="s">
        <v>355</v>
      </c>
      <c r="AK53" s="38">
        <v>0</v>
      </c>
      <c r="AL53" s="31" t="s">
        <v>411</v>
      </c>
      <c r="AM53" s="31" t="s">
        <v>410</v>
      </c>
      <c r="AN53" s="38">
        <v>1</v>
      </c>
      <c r="AO53" s="52"/>
      <c r="AP53" s="52"/>
      <c r="AQ53" s="53"/>
      <c r="AR53" s="52"/>
      <c r="AS53" s="53"/>
      <c r="AT53" s="53"/>
      <c r="AU53" s="53"/>
      <c r="AV53" s="53"/>
      <c r="AW53" s="53"/>
      <c r="AX53" s="53"/>
      <c r="AY53" s="53"/>
      <c r="AZ53" s="53"/>
      <c r="BA53" s="54"/>
      <c r="BB53" s="53"/>
      <c r="BC53" s="53"/>
      <c r="BD53" s="54"/>
      <c r="BE53" s="53"/>
      <c r="BF53" s="53"/>
      <c r="BG53" s="54"/>
      <c r="BH53" s="53"/>
      <c r="BI53" s="53"/>
      <c r="BJ53" s="54"/>
      <c r="BK53" s="53"/>
      <c r="BL53" s="53"/>
      <c r="BM53" s="54"/>
      <c r="BN53" s="53"/>
      <c r="BO53" s="53"/>
      <c r="BP53" s="54"/>
      <c r="BQ53" s="53"/>
      <c r="BR53" s="53"/>
      <c r="BS53" s="54"/>
      <c r="BT53" s="53"/>
      <c r="BU53" s="53"/>
      <c r="BV53" s="54"/>
      <c r="BW53" s="53"/>
      <c r="BX53" s="53"/>
      <c r="BY53" s="54"/>
      <c r="BZ53" s="53"/>
      <c r="CA53" s="53"/>
      <c r="CB53" s="54"/>
      <c r="CC53" s="53"/>
      <c r="CD53" s="53"/>
      <c r="CE53" s="54"/>
      <c r="CF53" s="53"/>
      <c r="CG53" s="53"/>
      <c r="CH53" s="54"/>
      <c r="CI53" s="53"/>
      <c r="CJ53" s="53"/>
      <c r="CK53" s="54"/>
      <c r="CL53" s="53"/>
      <c r="CM53" s="53"/>
      <c r="CN53" s="31"/>
      <c r="CO53" s="47">
        <f t="shared" si="21"/>
        <v>1</v>
      </c>
      <c r="CP53" s="38">
        <f t="shared" si="22"/>
        <v>1</v>
      </c>
      <c r="CQ53" s="47">
        <f t="shared" si="18"/>
        <v>1</v>
      </c>
      <c r="CR53" s="48">
        <f t="shared" si="19"/>
        <v>1</v>
      </c>
      <c r="CS53" s="43" t="str">
        <f t="shared" si="20"/>
        <v>SI</v>
      </c>
      <c r="CT53" s="44" t="s">
        <v>612</v>
      </c>
    </row>
    <row r="54" spans="1:98" ht="105" x14ac:dyDescent="0.25">
      <c r="A54" s="61">
        <v>2018</v>
      </c>
      <c r="B54" s="61">
        <v>40</v>
      </c>
      <c r="C54" s="31" t="s">
        <v>192</v>
      </c>
      <c r="D54" s="31" t="s">
        <v>314</v>
      </c>
      <c r="E54" s="31" t="s">
        <v>218</v>
      </c>
      <c r="F54" s="38">
        <v>1</v>
      </c>
      <c r="G54" s="31" t="s">
        <v>288</v>
      </c>
      <c r="H54" s="31" t="s">
        <v>289</v>
      </c>
      <c r="I54" s="31" t="s">
        <v>290</v>
      </c>
      <c r="J54" s="38">
        <v>5</v>
      </c>
      <c r="K54" s="31" t="s">
        <v>13</v>
      </c>
      <c r="L54" s="45">
        <v>43252</v>
      </c>
      <c r="M54" s="45">
        <v>43465</v>
      </c>
      <c r="N54" s="34"/>
      <c r="O54" s="34"/>
      <c r="P54" s="35"/>
      <c r="Q54" s="34"/>
      <c r="R54" s="34"/>
      <c r="S54" s="35"/>
      <c r="T54" s="34"/>
      <c r="U54" s="34"/>
      <c r="V54" s="35"/>
      <c r="W54" s="34"/>
      <c r="X54" s="35"/>
      <c r="Y54" s="35"/>
      <c r="Z54" s="34"/>
      <c r="AA54" s="35"/>
      <c r="AB54" s="35"/>
      <c r="AC54" s="35"/>
      <c r="AD54" s="35"/>
      <c r="AE54" s="35"/>
      <c r="AF54" s="35"/>
      <c r="AG54" s="35"/>
      <c r="AH54" s="35"/>
      <c r="AI54" s="31" t="s">
        <v>354</v>
      </c>
      <c r="AJ54" s="31" t="s">
        <v>355</v>
      </c>
      <c r="AK54" s="38">
        <v>0</v>
      </c>
      <c r="AL54" s="31" t="s">
        <v>413</v>
      </c>
      <c r="AM54" s="31" t="s">
        <v>414</v>
      </c>
      <c r="AN54" s="38">
        <v>1</v>
      </c>
      <c r="AO54" s="31" t="s">
        <v>415</v>
      </c>
      <c r="AP54" s="31" t="s">
        <v>414</v>
      </c>
      <c r="AQ54" s="38">
        <v>1</v>
      </c>
      <c r="AR54" s="31" t="s">
        <v>415</v>
      </c>
      <c r="AS54" s="31" t="s">
        <v>414</v>
      </c>
      <c r="AT54" s="38">
        <v>1</v>
      </c>
      <c r="AU54" s="31" t="s">
        <v>415</v>
      </c>
      <c r="AV54" s="31" t="s">
        <v>414</v>
      </c>
      <c r="AW54" s="38">
        <v>1</v>
      </c>
      <c r="AX54" s="31" t="s">
        <v>415</v>
      </c>
      <c r="AY54" s="31" t="s">
        <v>414</v>
      </c>
      <c r="AZ54" s="38">
        <v>1</v>
      </c>
      <c r="BA54" s="46"/>
      <c r="BB54" s="38"/>
      <c r="BC54" s="38"/>
      <c r="BD54" s="54"/>
      <c r="BE54" s="53"/>
      <c r="BF54" s="53"/>
      <c r="BG54" s="54"/>
      <c r="BH54" s="53"/>
      <c r="BI54" s="53"/>
      <c r="BJ54" s="54"/>
      <c r="BK54" s="53"/>
      <c r="BL54" s="53"/>
      <c r="BM54" s="54"/>
      <c r="BN54" s="53"/>
      <c r="BO54" s="53"/>
      <c r="BP54" s="54"/>
      <c r="BQ54" s="53"/>
      <c r="BR54" s="53"/>
      <c r="BS54" s="54"/>
      <c r="BT54" s="53"/>
      <c r="BU54" s="53"/>
      <c r="BV54" s="54"/>
      <c r="BW54" s="53"/>
      <c r="BX54" s="53"/>
      <c r="BY54" s="54"/>
      <c r="BZ54" s="53"/>
      <c r="CA54" s="53"/>
      <c r="CB54" s="54"/>
      <c r="CC54" s="53"/>
      <c r="CD54" s="53"/>
      <c r="CE54" s="54"/>
      <c r="CF54" s="53"/>
      <c r="CG54" s="53"/>
      <c r="CH54" s="54"/>
      <c r="CI54" s="53"/>
      <c r="CJ54" s="53"/>
      <c r="CK54" s="54"/>
      <c r="CL54" s="53"/>
      <c r="CM54" s="53"/>
      <c r="CN54" s="31"/>
      <c r="CO54" s="47">
        <f t="shared" si="21"/>
        <v>5</v>
      </c>
      <c r="CP54" s="38">
        <f t="shared" si="22"/>
        <v>5</v>
      </c>
      <c r="CQ54" s="47">
        <f t="shared" si="18"/>
        <v>5</v>
      </c>
      <c r="CR54" s="48">
        <f t="shared" si="19"/>
        <v>1</v>
      </c>
      <c r="CS54" s="43" t="str">
        <f t="shared" si="20"/>
        <v>SI</v>
      </c>
      <c r="CT54" s="44" t="s">
        <v>612</v>
      </c>
    </row>
    <row r="55" spans="1:98" ht="105" x14ac:dyDescent="0.25">
      <c r="A55" s="61">
        <v>2018</v>
      </c>
      <c r="B55" s="61">
        <v>40</v>
      </c>
      <c r="C55" s="31" t="s">
        <v>192</v>
      </c>
      <c r="D55" s="31" t="s">
        <v>314</v>
      </c>
      <c r="E55" s="31" t="s">
        <v>218</v>
      </c>
      <c r="F55" s="38">
        <v>2</v>
      </c>
      <c r="G55" s="31" t="s">
        <v>291</v>
      </c>
      <c r="H55" s="31" t="s">
        <v>289</v>
      </c>
      <c r="I55" s="31" t="s">
        <v>292</v>
      </c>
      <c r="J55" s="38">
        <v>5</v>
      </c>
      <c r="K55" s="31" t="s">
        <v>13</v>
      </c>
      <c r="L55" s="45">
        <v>43252</v>
      </c>
      <c r="M55" s="45">
        <v>43465</v>
      </c>
      <c r="N55" s="34"/>
      <c r="O55" s="34"/>
      <c r="P55" s="35"/>
      <c r="Q55" s="34"/>
      <c r="R55" s="34"/>
      <c r="S55" s="35"/>
      <c r="T55" s="34"/>
      <c r="U55" s="34"/>
      <c r="V55" s="35"/>
      <c r="W55" s="34"/>
      <c r="X55" s="35"/>
      <c r="Y55" s="35"/>
      <c r="Z55" s="34"/>
      <c r="AA55" s="35"/>
      <c r="AB55" s="35"/>
      <c r="AC55" s="35"/>
      <c r="AD55" s="35"/>
      <c r="AE55" s="35"/>
      <c r="AF55" s="35"/>
      <c r="AG55" s="35"/>
      <c r="AH55" s="35"/>
      <c r="AI55" s="31" t="s">
        <v>354</v>
      </c>
      <c r="AJ55" s="31" t="s">
        <v>355</v>
      </c>
      <c r="AK55" s="38">
        <v>0</v>
      </c>
      <c r="AL55" s="31" t="s">
        <v>416</v>
      </c>
      <c r="AM55" s="31" t="s">
        <v>417</v>
      </c>
      <c r="AN55" s="38">
        <v>1</v>
      </c>
      <c r="AO55" s="31" t="s">
        <v>418</v>
      </c>
      <c r="AP55" s="31" t="s">
        <v>417</v>
      </c>
      <c r="AQ55" s="38">
        <v>1</v>
      </c>
      <c r="AR55" s="31" t="s">
        <v>418</v>
      </c>
      <c r="AS55" s="31" t="s">
        <v>417</v>
      </c>
      <c r="AT55" s="38">
        <v>1</v>
      </c>
      <c r="AU55" s="31" t="s">
        <v>418</v>
      </c>
      <c r="AV55" s="31" t="s">
        <v>417</v>
      </c>
      <c r="AW55" s="38">
        <v>1</v>
      </c>
      <c r="AX55" s="31" t="s">
        <v>418</v>
      </c>
      <c r="AY55" s="31" t="s">
        <v>417</v>
      </c>
      <c r="AZ55" s="38">
        <v>1</v>
      </c>
      <c r="BA55" s="46"/>
      <c r="BB55" s="38"/>
      <c r="BC55" s="38"/>
      <c r="BD55" s="54"/>
      <c r="BE55" s="53"/>
      <c r="BF55" s="53"/>
      <c r="BG55" s="54"/>
      <c r="BH55" s="53"/>
      <c r="BI55" s="53"/>
      <c r="BJ55" s="54"/>
      <c r="BK55" s="53"/>
      <c r="BL55" s="53"/>
      <c r="BM55" s="54"/>
      <c r="BN55" s="53"/>
      <c r="BO55" s="53"/>
      <c r="BP55" s="54"/>
      <c r="BQ55" s="53"/>
      <c r="BR55" s="53"/>
      <c r="BS55" s="54"/>
      <c r="BT55" s="53"/>
      <c r="BU55" s="53"/>
      <c r="BV55" s="54"/>
      <c r="BW55" s="53"/>
      <c r="BX55" s="53"/>
      <c r="BY55" s="54"/>
      <c r="BZ55" s="53"/>
      <c r="CA55" s="53"/>
      <c r="CB55" s="54"/>
      <c r="CC55" s="53"/>
      <c r="CD55" s="53"/>
      <c r="CE55" s="54"/>
      <c r="CF55" s="53"/>
      <c r="CG55" s="53"/>
      <c r="CH55" s="54"/>
      <c r="CI55" s="53"/>
      <c r="CJ55" s="53"/>
      <c r="CK55" s="54"/>
      <c r="CL55" s="53"/>
      <c r="CM55" s="53"/>
      <c r="CN55" s="31"/>
      <c r="CO55" s="47">
        <f t="shared" si="21"/>
        <v>5</v>
      </c>
      <c r="CP55" s="38">
        <f t="shared" si="22"/>
        <v>5</v>
      </c>
      <c r="CQ55" s="47">
        <f t="shared" si="18"/>
        <v>5</v>
      </c>
      <c r="CR55" s="48">
        <f t="shared" si="19"/>
        <v>1</v>
      </c>
      <c r="CS55" s="43" t="str">
        <f t="shared" si="20"/>
        <v>SI</v>
      </c>
      <c r="CT55" s="44" t="s">
        <v>612</v>
      </c>
    </row>
    <row r="56" spans="1:98" ht="270" x14ac:dyDescent="0.25">
      <c r="A56" s="61">
        <v>2018</v>
      </c>
      <c r="B56" s="61">
        <v>40</v>
      </c>
      <c r="C56" s="31" t="s">
        <v>193</v>
      </c>
      <c r="D56" s="31" t="s">
        <v>315</v>
      </c>
      <c r="E56" s="31" t="s">
        <v>219</v>
      </c>
      <c r="F56" s="38">
        <v>1</v>
      </c>
      <c r="G56" s="31" t="s">
        <v>283</v>
      </c>
      <c r="H56" s="31" t="s">
        <v>284</v>
      </c>
      <c r="I56" s="31" t="s">
        <v>284</v>
      </c>
      <c r="J56" s="38">
        <v>1</v>
      </c>
      <c r="K56" s="31" t="s">
        <v>27</v>
      </c>
      <c r="L56" s="45">
        <v>43252</v>
      </c>
      <c r="M56" s="45">
        <v>43312</v>
      </c>
      <c r="N56" s="34"/>
      <c r="O56" s="34"/>
      <c r="P56" s="35"/>
      <c r="Q56" s="34"/>
      <c r="R56" s="34"/>
      <c r="S56" s="35"/>
      <c r="T56" s="34"/>
      <c r="U56" s="34"/>
      <c r="V56" s="35"/>
      <c r="W56" s="34"/>
      <c r="X56" s="35"/>
      <c r="Y56" s="35"/>
      <c r="Z56" s="34"/>
      <c r="AA56" s="35"/>
      <c r="AB56" s="35"/>
      <c r="AC56" s="35"/>
      <c r="AD56" s="35"/>
      <c r="AE56" s="35"/>
      <c r="AF56" s="35"/>
      <c r="AG56" s="35"/>
      <c r="AH56" s="35"/>
      <c r="AI56" s="31" t="s">
        <v>354</v>
      </c>
      <c r="AJ56" s="31" t="s">
        <v>355</v>
      </c>
      <c r="AK56" s="38">
        <v>0</v>
      </c>
      <c r="AL56" s="31" t="s">
        <v>411</v>
      </c>
      <c r="AM56" s="31" t="s">
        <v>410</v>
      </c>
      <c r="AN56" s="38">
        <v>1</v>
      </c>
      <c r="AO56" s="52"/>
      <c r="AP56" s="52"/>
      <c r="AQ56" s="53"/>
      <c r="AR56" s="52"/>
      <c r="AS56" s="53"/>
      <c r="AT56" s="53"/>
      <c r="AU56" s="53"/>
      <c r="AV56" s="53"/>
      <c r="AW56" s="53"/>
      <c r="AX56" s="53"/>
      <c r="AY56" s="53"/>
      <c r="AZ56" s="53"/>
      <c r="BA56" s="54"/>
      <c r="BB56" s="53"/>
      <c r="BC56" s="53"/>
      <c r="BD56" s="54"/>
      <c r="BE56" s="53"/>
      <c r="BF56" s="53"/>
      <c r="BG56" s="54"/>
      <c r="BH56" s="53"/>
      <c r="BI56" s="53"/>
      <c r="BJ56" s="54"/>
      <c r="BK56" s="53"/>
      <c r="BL56" s="53"/>
      <c r="BM56" s="54"/>
      <c r="BN56" s="53"/>
      <c r="BO56" s="53"/>
      <c r="BP56" s="54"/>
      <c r="BQ56" s="53"/>
      <c r="BR56" s="53"/>
      <c r="BS56" s="54"/>
      <c r="BT56" s="53"/>
      <c r="BU56" s="53"/>
      <c r="BV56" s="54"/>
      <c r="BW56" s="53"/>
      <c r="BX56" s="53"/>
      <c r="BY56" s="54"/>
      <c r="BZ56" s="53"/>
      <c r="CA56" s="53"/>
      <c r="CB56" s="54"/>
      <c r="CC56" s="53"/>
      <c r="CD56" s="53"/>
      <c r="CE56" s="54"/>
      <c r="CF56" s="53"/>
      <c r="CG56" s="53"/>
      <c r="CH56" s="54"/>
      <c r="CI56" s="53"/>
      <c r="CJ56" s="53"/>
      <c r="CK56" s="54"/>
      <c r="CL56" s="53"/>
      <c r="CM56" s="53"/>
      <c r="CN56" s="31"/>
      <c r="CO56" s="47">
        <f t="shared" si="21"/>
        <v>1</v>
      </c>
      <c r="CP56" s="38">
        <f t="shared" si="22"/>
        <v>1</v>
      </c>
      <c r="CQ56" s="47">
        <f t="shared" si="18"/>
        <v>1</v>
      </c>
      <c r="CR56" s="48">
        <f t="shared" si="19"/>
        <v>1</v>
      </c>
      <c r="CS56" s="43" t="str">
        <f t="shared" si="20"/>
        <v>SI</v>
      </c>
      <c r="CT56" s="44" t="s">
        <v>612</v>
      </c>
    </row>
    <row r="57" spans="1:98" ht="150" x14ac:dyDescent="0.25">
      <c r="A57" s="61">
        <v>2018</v>
      </c>
      <c r="B57" s="61">
        <v>47</v>
      </c>
      <c r="C57" s="31" t="s">
        <v>41</v>
      </c>
      <c r="D57" s="31" t="s">
        <v>605</v>
      </c>
      <c r="E57" s="31" t="s">
        <v>582</v>
      </c>
      <c r="F57" s="38">
        <v>1</v>
      </c>
      <c r="G57" s="31" t="s">
        <v>583</v>
      </c>
      <c r="H57" s="31" t="s">
        <v>584</v>
      </c>
      <c r="I57" s="31" t="s">
        <v>584</v>
      </c>
      <c r="J57" s="38">
        <v>1</v>
      </c>
      <c r="K57" s="31" t="s">
        <v>22</v>
      </c>
      <c r="L57" s="45">
        <v>43479</v>
      </c>
      <c r="M57" s="45">
        <v>43824</v>
      </c>
      <c r="N57" s="34"/>
      <c r="O57" s="34"/>
      <c r="P57" s="35"/>
      <c r="Q57" s="34"/>
      <c r="R57" s="34"/>
      <c r="S57" s="35"/>
      <c r="T57" s="34"/>
      <c r="U57" s="34"/>
      <c r="V57" s="35"/>
      <c r="W57" s="34"/>
      <c r="X57" s="35"/>
      <c r="Y57" s="35"/>
      <c r="Z57" s="34"/>
      <c r="AA57" s="35"/>
      <c r="AB57" s="35"/>
      <c r="AC57" s="35"/>
      <c r="AD57" s="35"/>
      <c r="AE57" s="35"/>
      <c r="AF57" s="35"/>
      <c r="AG57" s="35"/>
      <c r="AH57" s="35"/>
      <c r="AI57" s="34"/>
      <c r="AJ57" s="34"/>
      <c r="AK57" s="35"/>
      <c r="AL57" s="34"/>
      <c r="AM57" s="34"/>
      <c r="AN57" s="35"/>
      <c r="AO57" s="52"/>
      <c r="AP57" s="52"/>
      <c r="AQ57" s="53"/>
      <c r="AR57" s="52"/>
      <c r="AS57" s="53"/>
      <c r="AT57" s="53"/>
      <c r="AU57" s="53"/>
      <c r="AV57" s="53"/>
      <c r="AW57" s="53"/>
      <c r="AX57" s="53"/>
      <c r="AY57" s="53"/>
      <c r="AZ57" s="53"/>
      <c r="BA57" s="54"/>
      <c r="BB57" s="53"/>
      <c r="BC57" s="53"/>
      <c r="BD57" s="46"/>
      <c r="BE57" s="38"/>
      <c r="BF57" s="38"/>
      <c r="BG57" s="46"/>
      <c r="BH57" s="38"/>
      <c r="BI57" s="38"/>
      <c r="BJ57" s="46"/>
      <c r="BK57" s="38"/>
      <c r="BL57" s="38"/>
      <c r="BM57" s="46"/>
      <c r="BN57" s="38"/>
      <c r="BO57" s="38"/>
      <c r="BP57" s="46"/>
      <c r="BQ57" s="38"/>
      <c r="BR57" s="38"/>
      <c r="BS57" s="46"/>
      <c r="BT57" s="38"/>
      <c r="BU57" s="38"/>
      <c r="BV57" s="46"/>
      <c r="BW57" s="38"/>
      <c r="BX57" s="38"/>
      <c r="BY57" s="46"/>
      <c r="BZ57" s="38"/>
      <c r="CA57" s="38"/>
      <c r="CB57" s="46"/>
      <c r="CC57" s="38"/>
      <c r="CD57" s="38"/>
      <c r="CE57" s="46"/>
      <c r="CF57" s="38"/>
      <c r="CG57" s="38"/>
      <c r="CH57" s="46"/>
      <c r="CI57" s="38"/>
      <c r="CJ57" s="38"/>
      <c r="CK57" s="46"/>
      <c r="CL57" s="38"/>
      <c r="CM57" s="38"/>
      <c r="CN57" s="31"/>
      <c r="CO57" s="47"/>
      <c r="CP57" s="38"/>
      <c r="CQ57" s="47"/>
      <c r="CR57" s="48">
        <v>1</v>
      </c>
      <c r="CS57" s="43"/>
      <c r="CT57" s="49" t="s">
        <v>167</v>
      </c>
    </row>
    <row r="58" spans="1:98" ht="150" x14ac:dyDescent="0.25">
      <c r="A58" s="61">
        <v>2018</v>
      </c>
      <c r="B58" s="61">
        <v>47</v>
      </c>
      <c r="C58" s="31" t="s">
        <v>172</v>
      </c>
      <c r="D58" s="31" t="s">
        <v>606</v>
      </c>
      <c r="E58" s="31" t="s">
        <v>585</v>
      </c>
      <c r="F58" s="38">
        <v>1</v>
      </c>
      <c r="G58" s="31" t="s">
        <v>586</v>
      </c>
      <c r="H58" s="31" t="s">
        <v>587</v>
      </c>
      <c r="I58" s="31" t="s">
        <v>588</v>
      </c>
      <c r="J58" s="38">
        <v>1</v>
      </c>
      <c r="K58" s="31" t="s">
        <v>22</v>
      </c>
      <c r="L58" s="45">
        <v>43480</v>
      </c>
      <c r="M58" s="45">
        <v>43524</v>
      </c>
      <c r="N58" s="34"/>
      <c r="O58" s="34"/>
      <c r="P58" s="35"/>
      <c r="Q58" s="34"/>
      <c r="R58" s="34"/>
      <c r="S58" s="35"/>
      <c r="T58" s="34"/>
      <c r="U58" s="34"/>
      <c r="V58" s="35"/>
      <c r="W58" s="34"/>
      <c r="X58" s="35"/>
      <c r="Y58" s="35"/>
      <c r="Z58" s="34"/>
      <c r="AA58" s="35"/>
      <c r="AB58" s="35"/>
      <c r="AC58" s="35"/>
      <c r="AD58" s="35"/>
      <c r="AE58" s="35"/>
      <c r="AF58" s="35"/>
      <c r="AG58" s="35"/>
      <c r="AH58" s="35"/>
      <c r="AI58" s="34"/>
      <c r="AJ58" s="34"/>
      <c r="AK58" s="35"/>
      <c r="AL58" s="34"/>
      <c r="AM58" s="34"/>
      <c r="AN58" s="35"/>
      <c r="AO58" s="34"/>
      <c r="AP58" s="34"/>
      <c r="AQ58" s="35"/>
      <c r="AR58" s="34"/>
      <c r="AS58" s="35"/>
      <c r="AT58" s="35"/>
      <c r="AU58" s="35"/>
      <c r="AV58" s="35"/>
      <c r="AW58" s="35"/>
      <c r="AX58" s="35"/>
      <c r="AY58" s="35"/>
      <c r="AZ58" s="35"/>
      <c r="BA58" s="92"/>
      <c r="BB58" s="35"/>
      <c r="BC58" s="35"/>
      <c r="BD58" s="46"/>
      <c r="BE58" s="38"/>
      <c r="BF58" s="38"/>
      <c r="BG58" s="46" t="s">
        <v>653</v>
      </c>
      <c r="BH58" s="38" t="s">
        <v>654</v>
      </c>
      <c r="BI58" s="38">
        <v>0.5</v>
      </c>
      <c r="BJ58" s="92"/>
      <c r="BK58" s="35"/>
      <c r="BL58" s="35"/>
      <c r="BM58" s="92"/>
      <c r="BN58" s="35"/>
      <c r="BO58" s="35"/>
      <c r="BP58" s="92"/>
      <c r="BQ58" s="35"/>
      <c r="BR58" s="35"/>
      <c r="BS58" s="92"/>
      <c r="BT58" s="35"/>
      <c r="BU58" s="35"/>
      <c r="BV58" s="92"/>
      <c r="BW58" s="35"/>
      <c r="BX58" s="35"/>
      <c r="BY58" s="92"/>
      <c r="BZ58" s="35"/>
      <c r="CA58" s="35"/>
      <c r="CB58" s="92"/>
      <c r="CC58" s="35"/>
      <c r="CD58" s="35"/>
      <c r="CE58" s="92"/>
      <c r="CF58" s="35"/>
      <c r="CG58" s="35"/>
      <c r="CH58" s="92"/>
      <c r="CI58" s="35"/>
      <c r="CJ58" s="35"/>
      <c r="CK58" s="92"/>
      <c r="CL58" s="35"/>
      <c r="CM58" s="35"/>
      <c r="CN58" s="31" t="s">
        <v>59</v>
      </c>
      <c r="CO58" s="47">
        <f t="shared" ref="CO58:CO60" si="23">+J58</f>
        <v>1</v>
      </c>
      <c r="CP58" s="38">
        <f>SUM(AK58,AN58,AQ58,AT58,AW58,AZ58,BC58,BF58,BI58)</f>
        <v>0.5</v>
      </c>
      <c r="CQ58" s="47">
        <f t="shared" ref="CQ58:CQ60" si="24">+CO58</f>
        <v>1</v>
      </c>
      <c r="CR58" s="48">
        <f t="shared" ref="CR58:CR60" si="25">+CP58/CQ58</f>
        <v>0.5</v>
      </c>
      <c r="CS58" s="43"/>
      <c r="CT58" s="49" t="s">
        <v>167</v>
      </c>
    </row>
    <row r="59" spans="1:98" ht="180" x14ac:dyDescent="0.25">
      <c r="A59" s="61">
        <v>2018</v>
      </c>
      <c r="B59" s="61">
        <v>47</v>
      </c>
      <c r="C59" s="31" t="s">
        <v>173</v>
      </c>
      <c r="D59" s="31" t="s">
        <v>607</v>
      </c>
      <c r="E59" s="31" t="s">
        <v>589</v>
      </c>
      <c r="F59" s="38">
        <v>1</v>
      </c>
      <c r="G59" s="31" t="s">
        <v>590</v>
      </c>
      <c r="H59" s="31" t="s">
        <v>591</v>
      </c>
      <c r="I59" s="31" t="s">
        <v>592</v>
      </c>
      <c r="J59" s="38">
        <v>1</v>
      </c>
      <c r="K59" s="31" t="s">
        <v>22</v>
      </c>
      <c r="L59" s="45">
        <v>43507</v>
      </c>
      <c r="M59" s="45">
        <v>43555</v>
      </c>
      <c r="N59" s="34"/>
      <c r="O59" s="34"/>
      <c r="P59" s="35"/>
      <c r="Q59" s="34"/>
      <c r="R59" s="34"/>
      <c r="S59" s="35"/>
      <c r="T59" s="34"/>
      <c r="U59" s="34"/>
      <c r="V59" s="35"/>
      <c r="W59" s="34"/>
      <c r="X59" s="35"/>
      <c r="Y59" s="35"/>
      <c r="Z59" s="34"/>
      <c r="AA59" s="35"/>
      <c r="AB59" s="35"/>
      <c r="AC59" s="35"/>
      <c r="AD59" s="35"/>
      <c r="AE59" s="35"/>
      <c r="AF59" s="35"/>
      <c r="AG59" s="35"/>
      <c r="AH59" s="35"/>
      <c r="AI59" s="34"/>
      <c r="AJ59" s="34"/>
      <c r="AK59" s="35"/>
      <c r="AL59" s="34"/>
      <c r="AM59" s="34"/>
      <c r="AN59" s="35"/>
      <c r="AO59" s="34"/>
      <c r="AP59" s="34"/>
      <c r="AQ59" s="35"/>
      <c r="AR59" s="34"/>
      <c r="AS59" s="35"/>
      <c r="AT59" s="35"/>
      <c r="AU59" s="35"/>
      <c r="AV59" s="35"/>
      <c r="AW59" s="35"/>
      <c r="AX59" s="35"/>
      <c r="AY59" s="35"/>
      <c r="AZ59" s="35"/>
      <c r="BA59" s="92"/>
      <c r="BB59" s="35"/>
      <c r="BC59" s="35"/>
      <c r="BD59" s="92"/>
      <c r="BE59" s="35"/>
      <c r="BF59" s="35"/>
      <c r="BG59" s="46"/>
      <c r="BH59" s="38"/>
      <c r="BI59" s="38"/>
      <c r="BJ59" s="46"/>
      <c r="BK59" s="38"/>
      <c r="BL59" s="38"/>
      <c r="BM59" s="92"/>
      <c r="BN59" s="35"/>
      <c r="BO59" s="35"/>
      <c r="BP59" s="92"/>
      <c r="BQ59" s="35"/>
      <c r="BR59" s="35"/>
      <c r="BS59" s="92"/>
      <c r="BT59" s="35"/>
      <c r="BU59" s="35"/>
      <c r="BV59" s="92"/>
      <c r="BW59" s="35"/>
      <c r="BX59" s="35"/>
      <c r="BY59" s="92"/>
      <c r="BZ59" s="35"/>
      <c r="CA59" s="35"/>
      <c r="CB59" s="92"/>
      <c r="CC59" s="35"/>
      <c r="CD59" s="35"/>
      <c r="CE59" s="92"/>
      <c r="CF59" s="35"/>
      <c r="CG59" s="35"/>
      <c r="CH59" s="92"/>
      <c r="CI59" s="35"/>
      <c r="CJ59" s="35"/>
      <c r="CK59" s="92"/>
      <c r="CL59" s="35"/>
      <c r="CM59" s="35"/>
      <c r="CN59" s="31" t="s">
        <v>59</v>
      </c>
      <c r="CO59" s="47">
        <f t="shared" si="23"/>
        <v>1</v>
      </c>
      <c r="CP59" s="38">
        <f>SUM(AK59,AN59,AQ59,AT59,AW59,AZ59,BC59,BF59,BI59)</f>
        <v>0</v>
      </c>
      <c r="CQ59" s="47">
        <f t="shared" si="24"/>
        <v>1</v>
      </c>
      <c r="CR59" s="48">
        <f t="shared" si="25"/>
        <v>0</v>
      </c>
      <c r="CS59" s="43"/>
      <c r="CT59" s="49" t="s">
        <v>167</v>
      </c>
    </row>
    <row r="60" spans="1:98" ht="240" x14ac:dyDescent="0.25">
      <c r="A60" s="61">
        <v>2018</v>
      </c>
      <c r="B60" s="61">
        <v>47</v>
      </c>
      <c r="C60" s="31" t="s">
        <v>174</v>
      </c>
      <c r="D60" s="31" t="s">
        <v>608</v>
      </c>
      <c r="E60" s="31" t="s">
        <v>593</v>
      </c>
      <c r="F60" s="38">
        <v>1</v>
      </c>
      <c r="G60" s="31" t="s">
        <v>594</v>
      </c>
      <c r="H60" s="31" t="s">
        <v>595</v>
      </c>
      <c r="I60" s="31" t="s">
        <v>596</v>
      </c>
      <c r="J60" s="38">
        <v>1</v>
      </c>
      <c r="K60" s="31" t="s">
        <v>597</v>
      </c>
      <c r="L60" s="45">
        <v>43480</v>
      </c>
      <c r="M60" s="45">
        <v>43555</v>
      </c>
      <c r="N60" s="34"/>
      <c r="O60" s="34"/>
      <c r="P60" s="35"/>
      <c r="Q60" s="34"/>
      <c r="R60" s="34"/>
      <c r="S60" s="35"/>
      <c r="T60" s="34"/>
      <c r="U60" s="34"/>
      <c r="V60" s="35"/>
      <c r="W60" s="34"/>
      <c r="X60" s="35"/>
      <c r="Y60" s="35"/>
      <c r="Z60" s="34"/>
      <c r="AA60" s="35"/>
      <c r="AB60" s="35"/>
      <c r="AC60" s="35"/>
      <c r="AD60" s="35"/>
      <c r="AE60" s="35"/>
      <c r="AF60" s="35"/>
      <c r="AG60" s="35"/>
      <c r="AH60" s="35"/>
      <c r="AI60" s="34"/>
      <c r="AJ60" s="34"/>
      <c r="AK60" s="35"/>
      <c r="AL60" s="34"/>
      <c r="AM60" s="34"/>
      <c r="AN60" s="35"/>
      <c r="AO60" s="34"/>
      <c r="AP60" s="34"/>
      <c r="AQ60" s="35"/>
      <c r="AR60" s="34"/>
      <c r="AS60" s="35"/>
      <c r="AT60" s="35"/>
      <c r="AU60" s="35"/>
      <c r="AV60" s="35"/>
      <c r="AW60" s="35"/>
      <c r="AX60" s="35"/>
      <c r="AY60" s="35"/>
      <c r="AZ60" s="35"/>
      <c r="BA60" s="92"/>
      <c r="BB60" s="35"/>
      <c r="BC60" s="35"/>
      <c r="BD60" s="46"/>
      <c r="BE60" s="38"/>
      <c r="BF60" s="38"/>
      <c r="BG60" s="46"/>
      <c r="BH60" s="38"/>
      <c r="BI60" s="38"/>
      <c r="BJ60" s="46" t="s">
        <v>651</v>
      </c>
      <c r="BK60" s="38" t="s">
        <v>652</v>
      </c>
      <c r="BL60" s="38">
        <v>1</v>
      </c>
      <c r="BM60" s="92"/>
      <c r="BN60" s="35"/>
      <c r="BO60" s="35"/>
      <c r="BP60" s="92"/>
      <c r="BQ60" s="35"/>
      <c r="BR60" s="35"/>
      <c r="BS60" s="92"/>
      <c r="BT60" s="35"/>
      <c r="BU60" s="35"/>
      <c r="BV60" s="92"/>
      <c r="BW60" s="35"/>
      <c r="BX60" s="35"/>
      <c r="BY60" s="92"/>
      <c r="BZ60" s="35"/>
      <c r="CA60" s="35"/>
      <c r="CB60" s="92"/>
      <c r="CC60" s="35"/>
      <c r="CD60" s="35"/>
      <c r="CE60" s="92"/>
      <c r="CF60" s="35"/>
      <c r="CG60" s="35"/>
      <c r="CH60" s="92"/>
      <c r="CI60" s="35"/>
      <c r="CJ60" s="35"/>
      <c r="CK60" s="92"/>
      <c r="CL60" s="35"/>
      <c r="CM60" s="35"/>
      <c r="CN60" s="31" t="s">
        <v>59</v>
      </c>
      <c r="CO60" s="47">
        <f t="shared" si="23"/>
        <v>1</v>
      </c>
      <c r="CP60" s="38">
        <f>SUM(AK60,AN60,AQ60,AT60,AW60,AZ60,BC60,BF60,BI60,BL60)</f>
        <v>1</v>
      </c>
      <c r="CQ60" s="47">
        <f t="shared" si="24"/>
        <v>1</v>
      </c>
      <c r="CR60" s="48">
        <f t="shared" si="25"/>
        <v>1</v>
      </c>
      <c r="CS60" s="43" t="s">
        <v>54</v>
      </c>
      <c r="CT60" s="49" t="s">
        <v>326</v>
      </c>
    </row>
    <row r="61" spans="1:98" ht="105" x14ac:dyDescent="0.25">
      <c r="A61" s="61">
        <v>2018</v>
      </c>
      <c r="B61" s="61">
        <v>47</v>
      </c>
      <c r="C61" s="31" t="s">
        <v>579</v>
      </c>
      <c r="D61" s="31" t="s">
        <v>609</v>
      </c>
      <c r="E61" s="31" t="s">
        <v>598</v>
      </c>
      <c r="F61" s="38">
        <v>1</v>
      </c>
      <c r="G61" s="31" t="s">
        <v>599</v>
      </c>
      <c r="H61" s="31" t="s">
        <v>24</v>
      </c>
      <c r="I61" s="31" t="s">
        <v>600</v>
      </c>
      <c r="J61" s="38">
        <v>1</v>
      </c>
      <c r="K61" s="31" t="s">
        <v>22</v>
      </c>
      <c r="L61" s="45">
        <v>43507</v>
      </c>
      <c r="M61" s="45">
        <v>43646</v>
      </c>
      <c r="N61" s="34"/>
      <c r="O61" s="34"/>
      <c r="P61" s="35"/>
      <c r="Q61" s="34"/>
      <c r="R61" s="34"/>
      <c r="S61" s="35"/>
      <c r="T61" s="34"/>
      <c r="U61" s="34"/>
      <c r="V61" s="35"/>
      <c r="W61" s="34"/>
      <c r="X61" s="35"/>
      <c r="Y61" s="35"/>
      <c r="Z61" s="34"/>
      <c r="AA61" s="35"/>
      <c r="AB61" s="35"/>
      <c r="AC61" s="35"/>
      <c r="AD61" s="35"/>
      <c r="AE61" s="35"/>
      <c r="AF61" s="35"/>
      <c r="AG61" s="35"/>
      <c r="AH61" s="35"/>
      <c r="AI61" s="34"/>
      <c r="AJ61" s="34"/>
      <c r="AK61" s="35"/>
      <c r="AL61" s="34"/>
      <c r="AM61" s="34"/>
      <c r="AN61" s="35"/>
      <c r="AO61" s="34"/>
      <c r="AP61" s="34"/>
      <c r="AQ61" s="35"/>
      <c r="AR61" s="34"/>
      <c r="AS61" s="35"/>
      <c r="AT61" s="35"/>
      <c r="AU61" s="35"/>
      <c r="AV61" s="35"/>
      <c r="AW61" s="35"/>
      <c r="AX61" s="35"/>
      <c r="AY61" s="35"/>
      <c r="AZ61" s="35"/>
      <c r="BA61" s="92"/>
      <c r="BB61" s="35"/>
      <c r="BC61" s="35"/>
      <c r="BD61" s="92"/>
      <c r="BE61" s="35"/>
      <c r="BF61" s="35"/>
      <c r="BG61" s="46"/>
      <c r="BH61" s="38"/>
      <c r="BI61" s="38"/>
      <c r="BJ61" s="46"/>
      <c r="BK61" s="38"/>
      <c r="BL61" s="38"/>
      <c r="BM61" s="46"/>
      <c r="BN61" s="38"/>
      <c r="BO61" s="38"/>
      <c r="BP61" s="46"/>
      <c r="BQ61" s="38"/>
      <c r="BR61" s="38"/>
      <c r="BS61" s="46"/>
      <c r="BT61" s="38"/>
      <c r="BU61" s="38"/>
      <c r="BV61" s="54"/>
      <c r="BW61" s="53"/>
      <c r="BX61" s="53"/>
      <c r="BY61" s="54"/>
      <c r="BZ61" s="53"/>
      <c r="CA61" s="53"/>
      <c r="CB61" s="54"/>
      <c r="CC61" s="53"/>
      <c r="CD61" s="53"/>
      <c r="CE61" s="54"/>
      <c r="CF61" s="53"/>
      <c r="CG61" s="53"/>
      <c r="CH61" s="54"/>
      <c r="CI61" s="53"/>
      <c r="CJ61" s="53"/>
      <c r="CK61" s="54"/>
      <c r="CL61" s="53"/>
      <c r="CM61" s="53"/>
      <c r="CN61" s="31"/>
      <c r="CO61" s="47"/>
      <c r="CP61" s="38"/>
      <c r="CQ61" s="47"/>
      <c r="CR61" s="48"/>
      <c r="CS61" s="43"/>
      <c r="CT61" s="49" t="s">
        <v>167</v>
      </c>
    </row>
    <row r="62" spans="1:98" ht="150" x14ac:dyDescent="0.25">
      <c r="A62" s="61">
        <v>2018</v>
      </c>
      <c r="B62" s="61">
        <v>47</v>
      </c>
      <c r="C62" s="31" t="s">
        <v>580</v>
      </c>
      <c r="D62" s="31" t="s">
        <v>610</v>
      </c>
      <c r="E62" s="31" t="s">
        <v>582</v>
      </c>
      <c r="F62" s="38">
        <v>1</v>
      </c>
      <c r="G62" s="31" t="s">
        <v>583</v>
      </c>
      <c r="H62" s="31" t="s">
        <v>584</v>
      </c>
      <c r="I62" s="31" t="s">
        <v>584</v>
      </c>
      <c r="J62" s="38">
        <v>1</v>
      </c>
      <c r="K62" s="31" t="s">
        <v>22</v>
      </c>
      <c r="L62" s="45">
        <v>43479</v>
      </c>
      <c r="M62" s="45">
        <v>43824</v>
      </c>
      <c r="N62" s="34"/>
      <c r="O62" s="34"/>
      <c r="P62" s="35"/>
      <c r="Q62" s="34"/>
      <c r="R62" s="34"/>
      <c r="S62" s="35"/>
      <c r="T62" s="34"/>
      <c r="U62" s="34"/>
      <c r="V62" s="35"/>
      <c r="W62" s="34"/>
      <c r="X62" s="35"/>
      <c r="Y62" s="35"/>
      <c r="Z62" s="34"/>
      <c r="AA62" s="35"/>
      <c r="AB62" s="35"/>
      <c r="AC62" s="35"/>
      <c r="AD62" s="35"/>
      <c r="AE62" s="35"/>
      <c r="AF62" s="35"/>
      <c r="AG62" s="35"/>
      <c r="AH62" s="35"/>
      <c r="AI62" s="34"/>
      <c r="AJ62" s="34"/>
      <c r="AK62" s="35"/>
      <c r="AL62" s="34"/>
      <c r="AM62" s="34"/>
      <c r="AN62" s="35"/>
      <c r="AO62" s="52"/>
      <c r="AP62" s="52"/>
      <c r="AQ62" s="53"/>
      <c r="AR62" s="52"/>
      <c r="AS62" s="53"/>
      <c r="AT62" s="53"/>
      <c r="AU62" s="53"/>
      <c r="AV62" s="53"/>
      <c r="AW62" s="53"/>
      <c r="AX62" s="53"/>
      <c r="AY62" s="53"/>
      <c r="AZ62" s="53"/>
      <c r="BA62" s="54"/>
      <c r="BB62" s="53"/>
      <c r="BC62" s="53"/>
      <c r="BD62" s="46" t="s">
        <v>660</v>
      </c>
      <c r="BE62" s="38" t="s">
        <v>659</v>
      </c>
      <c r="BF62" s="97">
        <v>1</v>
      </c>
      <c r="BG62" s="46" t="s">
        <v>660</v>
      </c>
      <c r="BH62" s="38" t="s">
        <v>659</v>
      </c>
      <c r="BI62" s="97">
        <v>1</v>
      </c>
      <c r="BJ62" s="46" t="s">
        <v>660</v>
      </c>
      <c r="BK62" s="38" t="s">
        <v>659</v>
      </c>
      <c r="BL62" s="97">
        <v>1</v>
      </c>
      <c r="BM62" s="46" t="s">
        <v>660</v>
      </c>
      <c r="BN62" s="38" t="s">
        <v>659</v>
      </c>
      <c r="BO62" s="97">
        <v>1</v>
      </c>
      <c r="BP62" s="46" t="s">
        <v>660</v>
      </c>
      <c r="BQ62" s="38" t="s">
        <v>659</v>
      </c>
      <c r="BR62" s="97">
        <v>1</v>
      </c>
      <c r="BS62" s="46"/>
      <c r="BT62" s="38"/>
      <c r="BU62" s="97"/>
      <c r="BV62" s="46"/>
      <c r="BW62" s="38"/>
      <c r="BX62" s="97"/>
      <c r="BY62" s="46"/>
      <c r="BZ62" s="38"/>
      <c r="CA62" s="38"/>
      <c r="CB62" s="46"/>
      <c r="CC62" s="38"/>
      <c r="CD62" s="38"/>
      <c r="CE62" s="46"/>
      <c r="CF62" s="38"/>
      <c r="CG62" s="38"/>
      <c r="CH62" s="46"/>
      <c r="CI62" s="38"/>
      <c r="CJ62" s="38"/>
      <c r="CK62" s="46"/>
      <c r="CL62" s="38"/>
      <c r="CM62" s="38"/>
      <c r="CN62" s="31"/>
      <c r="CO62" s="47"/>
      <c r="CP62" s="38"/>
      <c r="CQ62" s="47"/>
      <c r="CR62" s="48">
        <v>1</v>
      </c>
      <c r="CS62" s="43"/>
      <c r="CT62" s="49" t="s">
        <v>167</v>
      </c>
    </row>
    <row r="63" spans="1:98" ht="180" x14ac:dyDescent="0.25">
      <c r="A63" s="61">
        <v>2018</v>
      </c>
      <c r="B63" s="61">
        <v>47</v>
      </c>
      <c r="C63" s="31" t="s">
        <v>581</v>
      </c>
      <c r="D63" s="31" t="s">
        <v>611</v>
      </c>
      <c r="E63" s="31" t="s">
        <v>601</v>
      </c>
      <c r="F63" s="38">
        <v>1</v>
      </c>
      <c r="G63" s="31" t="s">
        <v>602</v>
      </c>
      <c r="H63" s="31" t="s">
        <v>603</v>
      </c>
      <c r="I63" s="31" t="s">
        <v>604</v>
      </c>
      <c r="J63" s="38">
        <v>1</v>
      </c>
      <c r="K63" s="31" t="s">
        <v>84</v>
      </c>
      <c r="L63" s="45">
        <v>43480</v>
      </c>
      <c r="M63" s="45">
        <v>43661</v>
      </c>
      <c r="N63" s="34"/>
      <c r="O63" s="34"/>
      <c r="P63" s="35"/>
      <c r="Q63" s="34"/>
      <c r="R63" s="34"/>
      <c r="S63" s="35"/>
      <c r="T63" s="34"/>
      <c r="U63" s="34"/>
      <c r="V63" s="35"/>
      <c r="W63" s="34"/>
      <c r="X63" s="35"/>
      <c r="Y63" s="35"/>
      <c r="Z63" s="34"/>
      <c r="AA63" s="35"/>
      <c r="AB63" s="35"/>
      <c r="AC63" s="35"/>
      <c r="AD63" s="35"/>
      <c r="AE63" s="35"/>
      <c r="AF63" s="35"/>
      <c r="AG63" s="35"/>
      <c r="AH63" s="35"/>
      <c r="AI63" s="34"/>
      <c r="AJ63" s="34"/>
      <c r="AK63" s="35"/>
      <c r="AL63" s="34"/>
      <c r="AM63" s="34"/>
      <c r="AN63" s="35"/>
      <c r="AO63" s="52"/>
      <c r="AP63" s="52"/>
      <c r="AQ63" s="53"/>
      <c r="AR63" s="52"/>
      <c r="AS63" s="53"/>
      <c r="AT63" s="53"/>
      <c r="AU63" s="53"/>
      <c r="AV63" s="53"/>
      <c r="AW63" s="53"/>
      <c r="AX63" s="53"/>
      <c r="AY63" s="53"/>
      <c r="AZ63" s="53"/>
      <c r="BA63" s="54"/>
      <c r="BB63" s="53"/>
      <c r="BC63" s="53"/>
      <c r="BD63" s="46"/>
      <c r="BE63" s="38"/>
      <c r="BF63" s="38"/>
      <c r="BG63" s="46"/>
      <c r="BH63" s="38"/>
      <c r="BI63" s="38"/>
      <c r="BJ63" s="46"/>
      <c r="BK63" s="38"/>
      <c r="BL63" s="38"/>
      <c r="BM63" s="46"/>
      <c r="BN63" s="38"/>
      <c r="BO63" s="38"/>
      <c r="BP63" s="46"/>
      <c r="BQ63" s="38"/>
      <c r="BR63" s="38"/>
      <c r="BS63" s="46"/>
      <c r="BT63" s="38"/>
      <c r="BU63" s="38"/>
      <c r="BV63" s="46"/>
      <c r="BW63" s="38"/>
      <c r="BX63" s="38"/>
      <c r="BY63" s="92"/>
      <c r="BZ63" s="35"/>
      <c r="CA63" s="35"/>
      <c r="CB63" s="92"/>
      <c r="CC63" s="35"/>
      <c r="CD63" s="35"/>
      <c r="CE63" s="92"/>
      <c r="CF63" s="35"/>
      <c r="CG63" s="35"/>
      <c r="CH63" s="92"/>
      <c r="CI63" s="35"/>
      <c r="CJ63" s="35"/>
      <c r="CK63" s="92"/>
      <c r="CL63" s="35"/>
      <c r="CM63" s="35"/>
      <c r="CN63" s="31"/>
      <c r="CO63" s="47"/>
      <c r="CP63" s="38"/>
      <c r="CQ63" s="47"/>
      <c r="CR63" s="48"/>
      <c r="CS63" s="43"/>
      <c r="CT63" s="49" t="s">
        <v>167</v>
      </c>
    </row>
    <row r="64" spans="1:98" ht="165" x14ac:dyDescent="0.25">
      <c r="A64" s="61">
        <v>2019</v>
      </c>
      <c r="B64" s="61">
        <v>510</v>
      </c>
      <c r="C64" s="31" t="s">
        <v>617</v>
      </c>
      <c r="D64" s="31" t="s">
        <v>616</v>
      </c>
      <c r="E64" s="31" t="s">
        <v>619</v>
      </c>
      <c r="F64" s="38">
        <v>1</v>
      </c>
      <c r="G64" s="31" t="s">
        <v>624</v>
      </c>
      <c r="H64" s="31" t="s">
        <v>625</v>
      </c>
      <c r="I64" s="31" t="s">
        <v>626</v>
      </c>
      <c r="J64" s="38">
        <v>7</v>
      </c>
      <c r="K64" s="31" t="s">
        <v>627</v>
      </c>
      <c r="L64" s="45">
        <v>43617</v>
      </c>
      <c r="M64" s="45">
        <v>43830</v>
      </c>
      <c r="N64" s="52"/>
      <c r="O64" s="52"/>
      <c r="P64" s="53"/>
      <c r="Q64" s="52"/>
      <c r="R64" s="52"/>
      <c r="S64" s="53"/>
      <c r="T64" s="52"/>
      <c r="U64" s="52"/>
      <c r="V64" s="53"/>
      <c r="W64" s="52"/>
      <c r="X64" s="53"/>
      <c r="Y64" s="53"/>
      <c r="Z64" s="52"/>
      <c r="AA64" s="53"/>
      <c r="AB64" s="53"/>
      <c r="AC64" s="53"/>
      <c r="AD64" s="53"/>
      <c r="AE64" s="53"/>
      <c r="AF64" s="53"/>
      <c r="AG64" s="53"/>
      <c r="AH64" s="53"/>
      <c r="AI64" s="52"/>
      <c r="AJ64" s="52"/>
      <c r="AK64" s="53"/>
      <c r="AL64" s="52"/>
      <c r="AM64" s="52"/>
      <c r="AN64" s="53"/>
      <c r="AO64" s="52"/>
      <c r="AP64" s="52"/>
      <c r="AQ64" s="53"/>
      <c r="AR64" s="52"/>
      <c r="AS64" s="53"/>
      <c r="AT64" s="53"/>
      <c r="AU64" s="53"/>
      <c r="AV64" s="53"/>
      <c r="AW64" s="53"/>
      <c r="AX64" s="53"/>
      <c r="AY64" s="53"/>
      <c r="AZ64" s="53"/>
      <c r="BA64" s="54"/>
      <c r="BB64" s="53"/>
      <c r="BC64" s="53"/>
      <c r="BD64" s="54"/>
      <c r="BE64" s="53"/>
      <c r="BF64" s="53"/>
      <c r="BG64" s="54"/>
      <c r="BH64" s="53"/>
      <c r="BI64" s="53"/>
      <c r="BJ64" s="54"/>
      <c r="BK64" s="53"/>
      <c r="BL64" s="53"/>
      <c r="BM64" s="54"/>
      <c r="BN64" s="53"/>
      <c r="BO64" s="53"/>
      <c r="BP64" s="54"/>
      <c r="BQ64" s="53"/>
      <c r="BR64" s="53"/>
      <c r="BS64" s="46"/>
      <c r="BT64" s="38"/>
      <c r="BU64" s="38"/>
      <c r="BV64" s="46"/>
      <c r="BW64" s="38"/>
      <c r="BX64" s="38"/>
      <c r="BY64" s="46"/>
      <c r="BZ64" s="38"/>
      <c r="CA64" s="38"/>
      <c r="CB64" s="46"/>
      <c r="CC64" s="38"/>
      <c r="CD64" s="38"/>
      <c r="CE64" s="46"/>
      <c r="CF64" s="38"/>
      <c r="CG64" s="38"/>
      <c r="CH64" s="46"/>
      <c r="CI64" s="38"/>
      <c r="CJ64" s="38"/>
      <c r="CK64" s="46"/>
      <c r="CL64" s="38"/>
      <c r="CM64" s="38"/>
      <c r="CN64" s="31"/>
      <c r="CO64" s="47"/>
      <c r="CP64" s="38"/>
      <c r="CQ64" s="47"/>
      <c r="CR64" s="48"/>
      <c r="CS64" s="43"/>
      <c r="CT64" s="49" t="s">
        <v>167</v>
      </c>
    </row>
    <row r="65" spans="1:98" ht="135" x14ac:dyDescent="0.25">
      <c r="A65" s="61">
        <v>2019</v>
      </c>
      <c r="B65" s="61">
        <v>510</v>
      </c>
      <c r="C65" s="31" t="s">
        <v>172</v>
      </c>
      <c r="D65" s="31" t="s">
        <v>618</v>
      </c>
      <c r="E65" s="31" t="s">
        <v>620</v>
      </c>
      <c r="F65" s="38">
        <v>1</v>
      </c>
      <c r="G65" s="31" t="s">
        <v>628</v>
      </c>
      <c r="H65" s="31" t="s">
        <v>629</v>
      </c>
      <c r="I65" s="31" t="s">
        <v>630</v>
      </c>
      <c r="J65" s="38">
        <v>100</v>
      </c>
      <c r="K65" s="31" t="s">
        <v>22</v>
      </c>
      <c r="L65" s="45">
        <v>43617</v>
      </c>
      <c r="M65" s="45">
        <v>43738</v>
      </c>
      <c r="N65" s="52"/>
      <c r="O65" s="52"/>
      <c r="P65" s="53"/>
      <c r="Q65" s="52"/>
      <c r="R65" s="52"/>
      <c r="S65" s="53"/>
      <c r="T65" s="52"/>
      <c r="U65" s="52"/>
      <c r="V65" s="53"/>
      <c r="W65" s="52"/>
      <c r="X65" s="53"/>
      <c r="Y65" s="53"/>
      <c r="Z65" s="52"/>
      <c r="AA65" s="53"/>
      <c r="AB65" s="53"/>
      <c r="AC65" s="53"/>
      <c r="AD65" s="53"/>
      <c r="AE65" s="53"/>
      <c r="AF65" s="53"/>
      <c r="AG65" s="53"/>
      <c r="AH65" s="53"/>
      <c r="AI65" s="52"/>
      <c r="AJ65" s="52"/>
      <c r="AK65" s="53"/>
      <c r="AL65" s="52"/>
      <c r="AM65" s="52"/>
      <c r="AN65" s="53"/>
      <c r="AO65" s="52"/>
      <c r="AP65" s="52"/>
      <c r="AQ65" s="53"/>
      <c r="AR65" s="52"/>
      <c r="AS65" s="53"/>
      <c r="AT65" s="53"/>
      <c r="AU65" s="53"/>
      <c r="AV65" s="53"/>
      <c r="AW65" s="53"/>
      <c r="AX65" s="53"/>
      <c r="AY65" s="53"/>
      <c r="AZ65" s="53"/>
      <c r="BA65" s="54"/>
      <c r="BB65" s="53"/>
      <c r="BC65" s="53"/>
      <c r="BD65" s="54"/>
      <c r="BE65" s="53"/>
      <c r="BF65" s="53"/>
      <c r="BG65" s="54"/>
      <c r="BH65" s="53"/>
      <c r="BI65" s="53"/>
      <c r="BJ65" s="54"/>
      <c r="BK65" s="53"/>
      <c r="BL65" s="53"/>
      <c r="BM65" s="54"/>
      <c r="BN65" s="53"/>
      <c r="BO65" s="53"/>
      <c r="BP65" s="54"/>
      <c r="BQ65" s="53"/>
      <c r="BR65" s="53"/>
      <c r="BS65" s="46"/>
      <c r="BT65" s="38"/>
      <c r="BU65" s="38"/>
      <c r="BV65" s="46"/>
      <c r="BW65" s="38"/>
      <c r="BX65" s="38"/>
      <c r="BY65" s="46"/>
      <c r="BZ65" s="38"/>
      <c r="CA65" s="38"/>
      <c r="CB65" s="46"/>
      <c r="CC65" s="38"/>
      <c r="CD65" s="38"/>
      <c r="CE65" s="54"/>
      <c r="CF65" s="53"/>
      <c r="CG65" s="53"/>
      <c r="CH65" s="54"/>
      <c r="CI65" s="53"/>
      <c r="CJ65" s="53"/>
      <c r="CK65" s="54"/>
      <c r="CL65" s="53"/>
      <c r="CM65" s="53"/>
      <c r="CN65" s="31"/>
      <c r="CO65" s="47"/>
      <c r="CP65" s="38"/>
      <c r="CQ65" s="47"/>
      <c r="CR65" s="48">
        <v>0</v>
      </c>
      <c r="CS65" s="43"/>
      <c r="CT65" s="49" t="s">
        <v>167</v>
      </c>
    </row>
    <row r="66" spans="1:98" ht="90" x14ac:dyDescent="0.25">
      <c r="A66" s="61">
        <v>2019</v>
      </c>
      <c r="B66" s="61">
        <v>510</v>
      </c>
      <c r="C66" s="31" t="s">
        <v>172</v>
      </c>
      <c r="D66" s="31" t="s">
        <v>613</v>
      </c>
      <c r="E66" s="31" t="s">
        <v>621</v>
      </c>
      <c r="F66" s="38">
        <v>2</v>
      </c>
      <c r="G66" s="31" t="s">
        <v>631</v>
      </c>
      <c r="H66" s="31" t="s">
        <v>632</v>
      </c>
      <c r="I66" s="31" t="s">
        <v>633</v>
      </c>
      <c r="J66" s="38">
        <v>100</v>
      </c>
      <c r="K66" s="31" t="s">
        <v>22</v>
      </c>
      <c r="L66" s="45">
        <v>43647</v>
      </c>
      <c r="M66" s="45">
        <v>43830</v>
      </c>
      <c r="N66" s="52"/>
      <c r="O66" s="52"/>
      <c r="P66" s="53"/>
      <c r="Q66" s="52"/>
      <c r="R66" s="52"/>
      <c r="S66" s="53"/>
      <c r="T66" s="52"/>
      <c r="U66" s="52"/>
      <c r="V66" s="53"/>
      <c r="W66" s="52"/>
      <c r="X66" s="53"/>
      <c r="Y66" s="53"/>
      <c r="Z66" s="52"/>
      <c r="AA66" s="53"/>
      <c r="AB66" s="53"/>
      <c r="AC66" s="53"/>
      <c r="AD66" s="53"/>
      <c r="AE66" s="53"/>
      <c r="AF66" s="53"/>
      <c r="AG66" s="53"/>
      <c r="AH66" s="53"/>
      <c r="AI66" s="52"/>
      <c r="AJ66" s="52"/>
      <c r="AK66" s="53"/>
      <c r="AL66" s="52"/>
      <c r="AM66" s="52"/>
      <c r="AN66" s="53"/>
      <c r="AO66" s="52"/>
      <c r="AP66" s="52"/>
      <c r="AQ66" s="53"/>
      <c r="AR66" s="52"/>
      <c r="AS66" s="53"/>
      <c r="AT66" s="53"/>
      <c r="AU66" s="53"/>
      <c r="AV66" s="53"/>
      <c r="AW66" s="53"/>
      <c r="AX66" s="53"/>
      <c r="AY66" s="53"/>
      <c r="AZ66" s="53"/>
      <c r="BA66" s="54"/>
      <c r="BB66" s="53"/>
      <c r="BC66" s="53"/>
      <c r="BD66" s="54"/>
      <c r="BE66" s="53"/>
      <c r="BF66" s="53"/>
      <c r="BG66" s="54"/>
      <c r="BH66" s="53"/>
      <c r="BI66" s="53"/>
      <c r="BJ66" s="54"/>
      <c r="BK66" s="53"/>
      <c r="BL66" s="53"/>
      <c r="BM66" s="54"/>
      <c r="BN66" s="53"/>
      <c r="BO66" s="53"/>
      <c r="BP66" s="54"/>
      <c r="BQ66" s="53"/>
      <c r="BR66" s="53"/>
      <c r="BS66" s="54"/>
      <c r="BT66" s="53"/>
      <c r="BU66" s="53"/>
      <c r="BV66" s="46"/>
      <c r="BW66" s="38"/>
      <c r="BX66" s="38"/>
      <c r="BY66" s="46"/>
      <c r="BZ66" s="38"/>
      <c r="CA66" s="38"/>
      <c r="CB66" s="46"/>
      <c r="CC66" s="38"/>
      <c r="CD66" s="38"/>
      <c r="CE66" s="46"/>
      <c r="CF66" s="38"/>
      <c r="CG66" s="38"/>
      <c r="CH66" s="46"/>
      <c r="CI66" s="38"/>
      <c r="CJ66" s="38"/>
      <c r="CK66" s="46"/>
      <c r="CL66" s="38"/>
      <c r="CM66" s="38"/>
      <c r="CN66" s="31"/>
      <c r="CO66" s="47"/>
      <c r="CP66" s="38"/>
      <c r="CQ66" s="47"/>
      <c r="CR66" s="48">
        <v>0</v>
      </c>
      <c r="CS66" s="43"/>
      <c r="CT66" s="49" t="s">
        <v>648</v>
      </c>
    </row>
    <row r="67" spans="1:98" ht="150" x14ac:dyDescent="0.25">
      <c r="A67" s="61">
        <v>2019</v>
      </c>
      <c r="B67" s="61">
        <v>510</v>
      </c>
      <c r="C67" s="31" t="s">
        <v>173</v>
      </c>
      <c r="D67" s="31" t="s">
        <v>614</v>
      </c>
      <c r="E67" s="31" t="s">
        <v>622</v>
      </c>
      <c r="F67" s="38">
        <v>1</v>
      </c>
      <c r="G67" s="31" t="s">
        <v>634</v>
      </c>
      <c r="H67" s="31" t="s">
        <v>273</v>
      </c>
      <c r="I67" s="31" t="s">
        <v>274</v>
      </c>
      <c r="J67" s="38">
        <v>1</v>
      </c>
      <c r="K67" s="31" t="s">
        <v>17</v>
      </c>
      <c r="L67" s="45">
        <v>43617</v>
      </c>
      <c r="M67" s="45">
        <v>43646</v>
      </c>
      <c r="N67" s="52"/>
      <c r="O67" s="52"/>
      <c r="P67" s="53"/>
      <c r="Q67" s="52"/>
      <c r="R67" s="52"/>
      <c r="S67" s="53"/>
      <c r="T67" s="52"/>
      <c r="U67" s="52"/>
      <c r="V67" s="53"/>
      <c r="W67" s="52"/>
      <c r="X67" s="53"/>
      <c r="Y67" s="53"/>
      <c r="Z67" s="52"/>
      <c r="AA67" s="53"/>
      <c r="AB67" s="53"/>
      <c r="AC67" s="53"/>
      <c r="AD67" s="53"/>
      <c r="AE67" s="53"/>
      <c r="AF67" s="53"/>
      <c r="AG67" s="53"/>
      <c r="AH67" s="53"/>
      <c r="AI67" s="52"/>
      <c r="AJ67" s="52"/>
      <c r="AK67" s="53"/>
      <c r="AL67" s="52"/>
      <c r="AM67" s="52"/>
      <c r="AN67" s="53"/>
      <c r="AO67" s="52"/>
      <c r="AP67" s="52"/>
      <c r="AQ67" s="53"/>
      <c r="AR67" s="52"/>
      <c r="AS67" s="53"/>
      <c r="AT67" s="53"/>
      <c r="AU67" s="53"/>
      <c r="AV67" s="53"/>
      <c r="AW67" s="53"/>
      <c r="AX67" s="53"/>
      <c r="AY67" s="53"/>
      <c r="AZ67" s="53"/>
      <c r="BA67" s="54"/>
      <c r="BB67" s="53"/>
      <c r="BC67" s="53"/>
      <c r="BD67" s="54"/>
      <c r="BE67" s="53"/>
      <c r="BF67" s="53"/>
      <c r="BG67" s="54"/>
      <c r="BH67" s="53"/>
      <c r="BI67" s="53"/>
      <c r="BJ67" s="54"/>
      <c r="BK67" s="53"/>
      <c r="BL67" s="53"/>
      <c r="BM67" s="54"/>
      <c r="BN67" s="53"/>
      <c r="BO67" s="53"/>
      <c r="BP67" s="54"/>
      <c r="BQ67" s="53"/>
      <c r="BR67" s="53"/>
      <c r="BS67" s="46"/>
      <c r="BT67" s="38"/>
      <c r="BU67" s="38"/>
      <c r="BV67" s="54"/>
      <c r="BW67" s="53"/>
      <c r="BX67" s="53"/>
      <c r="BY67" s="54"/>
      <c r="BZ67" s="53"/>
      <c r="CA67" s="53"/>
      <c r="CB67" s="54"/>
      <c r="CC67" s="53"/>
      <c r="CD67" s="53"/>
      <c r="CE67" s="54"/>
      <c r="CF67" s="53"/>
      <c r="CG67" s="53"/>
      <c r="CH67" s="54"/>
      <c r="CI67" s="53"/>
      <c r="CJ67" s="53"/>
      <c r="CK67" s="54"/>
      <c r="CL67" s="53"/>
      <c r="CM67" s="53"/>
      <c r="CN67" s="31"/>
      <c r="CO67" s="47"/>
      <c r="CP67" s="38"/>
      <c r="CQ67" s="47"/>
      <c r="CR67" s="48"/>
      <c r="CS67" s="43"/>
      <c r="CT67" s="49" t="s">
        <v>167</v>
      </c>
    </row>
    <row r="68" spans="1:98" ht="75" x14ac:dyDescent="0.25">
      <c r="A68" s="61">
        <v>2019</v>
      </c>
      <c r="B68" s="61">
        <v>510</v>
      </c>
      <c r="C68" s="31" t="s">
        <v>174</v>
      </c>
      <c r="D68" s="31" t="s">
        <v>615</v>
      </c>
      <c r="E68" s="31" t="s">
        <v>623</v>
      </c>
      <c r="F68" s="38">
        <v>1</v>
      </c>
      <c r="G68" s="31" t="s">
        <v>631</v>
      </c>
      <c r="H68" s="31" t="s">
        <v>632</v>
      </c>
      <c r="I68" s="31" t="s">
        <v>633</v>
      </c>
      <c r="J68" s="38">
        <v>100</v>
      </c>
      <c r="K68" s="31" t="s">
        <v>22</v>
      </c>
      <c r="L68" s="45">
        <v>43647</v>
      </c>
      <c r="M68" s="45">
        <v>43830</v>
      </c>
      <c r="N68" s="52"/>
      <c r="O68" s="52"/>
      <c r="P68" s="53"/>
      <c r="Q68" s="52"/>
      <c r="R68" s="52"/>
      <c r="S68" s="53"/>
      <c r="T68" s="52"/>
      <c r="U68" s="52"/>
      <c r="V68" s="53"/>
      <c r="W68" s="52"/>
      <c r="X68" s="53"/>
      <c r="Y68" s="53"/>
      <c r="Z68" s="52"/>
      <c r="AA68" s="53"/>
      <c r="AB68" s="53"/>
      <c r="AC68" s="53"/>
      <c r="AD68" s="53"/>
      <c r="AE68" s="53"/>
      <c r="AF68" s="53"/>
      <c r="AG68" s="53"/>
      <c r="AH68" s="53"/>
      <c r="AI68" s="52"/>
      <c r="AJ68" s="52"/>
      <c r="AK68" s="53"/>
      <c r="AL68" s="52"/>
      <c r="AM68" s="52"/>
      <c r="AN68" s="53"/>
      <c r="AO68" s="52"/>
      <c r="AP68" s="52"/>
      <c r="AQ68" s="53"/>
      <c r="AR68" s="52"/>
      <c r="AS68" s="53"/>
      <c r="AT68" s="53"/>
      <c r="AU68" s="53"/>
      <c r="AV68" s="53"/>
      <c r="AW68" s="53"/>
      <c r="AX68" s="53"/>
      <c r="AY68" s="53"/>
      <c r="AZ68" s="53"/>
      <c r="BA68" s="54"/>
      <c r="BB68" s="53"/>
      <c r="BC68" s="53"/>
      <c r="BD68" s="54"/>
      <c r="BE68" s="53"/>
      <c r="BF68" s="53"/>
      <c r="BG68" s="54"/>
      <c r="BH68" s="53"/>
      <c r="BI68" s="53"/>
      <c r="BJ68" s="54"/>
      <c r="BK68" s="53"/>
      <c r="BL68" s="53"/>
      <c r="BM68" s="54"/>
      <c r="BN68" s="53"/>
      <c r="BO68" s="53"/>
      <c r="BP68" s="54"/>
      <c r="BQ68" s="53"/>
      <c r="BR68" s="53"/>
      <c r="BS68" s="54"/>
      <c r="BT68" s="53"/>
      <c r="BU68" s="53"/>
      <c r="BV68" s="46"/>
      <c r="BW68" s="38"/>
      <c r="BX68" s="38"/>
      <c r="BY68" s="46"/>
      <c r="BZ68" s="38"/>
      <c r="CA68" s="38"/>
      <c r="CB68" s="46"/>
      <c r="CC68" s="38"/>
      <c r="CD68" s="38"/>
      <c r="CE68" s="46"/>
      <c r="CF68" s="38"/>
      <c r="CG68" s="38"/>
      <c r="CH68" s="46"/>
      <c r="CI68" s="38"/>
      <c r="CJ68" s="38"/>
      <c r="CK68" s="46"/>
      <c r="CL68" s="38"/>
      <c r="CM68" s="38"/>
      <c r="CN68" s="31"/>
      <c r="CO68" s="47"/>
      <c r="CP68" s="38"/>
      <c r="CQ68" s="47"/>
      <c r="CR68" s="48">
        <v>0</v>
      </c>
      <c r="CS68" s="43"/>
      <c r="CT68" s="49" t="s">
        <v>167</v>
      </c>
    </row>
    <row r="69" spans="1:98" x14ac:dyDescent="0.25">
      <c r="BD69" s="91"/>
      <c r="BE69" s="91"/>
      <c r="BF69" s="91"/>
      <c r="BG69" s="91"/>
      <c r="BH69" s="91"/>
      <c r="BI69" s="91"/>
      <c r="BJ69" s="91"/>
      <c r="BK69" s="91"/>
      <c r="BL69" s="91"/>
      <c r="BM69" s="91"/>
      <c r="BN69" s="91"/>
      <c r="BO69" s="91"/>
      <c r="BP69" s="91"/>
      <c r="BQ69" s="91"/>
      <c r="BR69" s="91"/>
      <c r="BS69" s="91"/>
      <c r="BT69" s="91"/>
      <c r="BU69" s="91"/>
      <c r="BV69" s="91"/>
      <c r="BW69" s="91"/>
      <c r="BX69" s="91"/>
      <c r="BY69" s="91"/>
      <c r="BZ69" s="91"/>
      <c r="CA69" s="91"/>
      <c r="CB69" s="91"/>
      <c r="CC69" s="91"/>
      <c r="CD69" s="91"/>
      <c r="CE69" s="91"/>
      <c r="CF69" s="91"/>
      <c r="CG69" s="91"/>
      <c r="CH69" s="91"/>
      <c r="CI69" s="91"/>
      <c r="CJ69" s="91"/>
      <c r="CK69" s="91"/>
      <c r="CL69" s="91"/>
      <c r="CM69" s="91"/>
    </row>
    <row r="70" spans="1:98" x14ac:dyDescent="0.25">
      <c r="BD70" s="91"/>
      <c r="BE70" s="91"/>
      <c r="BF70" s="91"/>
      <c r="BG70" s="91"/>
      <c r="BH70" s="91"/>
      <c r="BI70" s="91"/>
      <c r="BJ70" s="91"/>
      <c r="BK70" s="91"/>
      <c r="BL70" s="91"/>
      <c r="BM70" s="91"/>
      <c r="BN70" s="91"/>
      <c r="BO70" s="91"/>
      <c r="BP70" s="91"/>
      <c r="BQ70" s="91"/>
      <c r="BR70" s="91"/>
      <c r="BS70" s="91"/>
      <c r="BT70" s="91"/>
      <c r="BU70" s="91"/>
      <c r="BV70" s="91"/>
      <c r="BW70" s="91"/>
      <c r="BX70" s="91"/>
      <c r="BY70" s="91"/>
      <c r="BZ70" s="91"/>
      <c r="CA70" s="91"/>
      <c r="CB70" s="91"/>
      <c r="CC70" s="91"/>
      <c r="CD70" s="91"/>
      <c r="CE70" s="91"/>
      <c r="CF70" s="91"/>
      <c r="CG70" s="91"/>
      <c r="CH70" s="91"/>
      <c r="CI70" s="91"/>
      <c r="CJ70" s="91"/>
      <c r="CK70" s="91"/>
      <c r="CL70" s="91"/>
      <c r="CM70" s="91"/>
    </row>
    <row r="71" spans="1:98" x14ac:dyDescent="0.25">
      <c r="BD71" s="91"/>
      <c r="BE71" s="91"/>
      <c r="BF71" s="91"/>
      <c r="BG71" s="91"/>
      <c r="BH71" s="91"/>
      <c r="BI71" s="91"/>
      <c r="BJ71" s="91"/>
      <c r="BK71" s="91"/>
      <c r="BL71" s="91"/>
      <c r="BM71" s="91"/>
      <c r="BN71" s="91"/>
      <c r="BO71" s="91"/>
      <c r="BP71" s="91"/>
      <c r="BQ71" s="91"/>
      <c r="BR71" s="91"/>
      <c r="BS71" s="91"/>
      <c r="BT71" s="91"/>
      <c r="BU71" s="91"/>
      <c r="BV71" s="91"/>
      <c r="BW71" s="91"/>
      <c r="BX71" s="91"/>
      <c r="BY71" s="91"/>
      <c r="BZ71" s="91"/>
      <c r="CA71" s="91"/>
      <c r="CB71" s="91"/>
      <c r="CC71" s="91"/>
      <c r="CD71" s="91"/>
      <c r="CE71" s="91"/>
      <c r="CF71" s="91"/>
      <c r="CG71" s="91"/>
      <c r="CH71" s="91"/>
      <c r="CI71" s="91"/>
      <c r="CJ71" s="91"/>
      <c r="CK71" s="91"/>
      <c r="CL71" s="91"/>
      <c r="CM71" s="91"/>
    </row>
    <row r="72" spans="1:98" x14ac:dyDescent="0.25">
      <c r="BD72" s="91"/>
      <c r="BE72" s="91"/>
      <c r="BF72" s="91"/>
      <c r="BG72" s="91"/>
      <c r="BH72" s="91"/>
      <c r="BI72" s="91"/>
      <c r="BJ72" s="91"/>
      <c r="BK72" s="91"/>
      <c r="BL72" s="91"/>
      <c r="BM72" s="91"/>
      <c r="BN72" s="91"/>
      <c r="BO72" s="91"/>
      <c r="BP72" s="91"/>
      <c r="BQ72" s="91"/>
      <c r="BR72" s="91"/>
      <c r="BS72" s="91"/>
      <c r="BT72" s="91"/>
      <c r="BU72" s="91"/>
      <c r="BV72" s="91"/>
      <c r="BW72" s="91"/>
      <c r="BX72" s="91"/>
      <c r="BY72" s="91"/>
      <c r="BZ72" s="91"/>
      <c r="CA72" s="91"/>
      <c r="CB72" s="91"/>
      <c r="CC72" s="91"/>
      <c r="CD72" s="91"/>
      <c r="CE72" s="91"/>
      <c r="CF72" s="91"/>
      <c r="CG72" s="91"/>
      <c r="CH72" s="91"/>
      <c r="CI72" s="91"/>
      <c r="CJ72" s="91"/>
      <c r="CK72" s="91"/>
      <c r="CL72" s="91"/>
      <c r="CM72" s="91"/>
    </row>
    <row r="73" spans="1:98" x14ac:dyDescent="0.25">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row>
    <row r="74" spans="1:98" x14ac:dyDescent="0.25">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row>
    <row r="75" spans="1:98" x14ac:dyDescent="0.25">
      <c r="BD75" s="91"/>
      <c r="BE75" s="91"/>
      <c r="BF75" s="91"/>
      <c r="BG75" s="91"/>
      <c r="BH75" s="91"/>
      <c r="BI75" s="91"/>
      <c r="BJ75" s="91"/>
      <c r="BK75" s="91"/>
      <c r="BL75" s="91"/>
      <c r="BM75" s="91"/>
      <c r="BN75" s="91"/>
      <c r="BO75" s="91"/>
      <c r="BP75" s="91"/>
      <c r="BQ75" s="91"/>
      <c r="BR75" s="91"/>
      <c r="BS75" s="91"/>
      <c r="BT75" s="91"/>
      <c r="BU75" s="91"/>
      <c r="BV75" s="91"/>
      <c r="BW75" s="91"/>
      <c r="BX75" s="91"/>
      <c r="BY75" s="91"/>
      <c r="BZ75" s="91"/>
      <c r="CA75" s="91"/>
      <c r="CB75" s="91"/>
      <c r="CC75" s="91"/>
      <c r="CD75" s="91"/>
      <c r="CE75" s="91"/>
      <c r="CF75" s="91"/>
      <c r="CG75" s="91"/>
      <c r="CH75" s="91"/>
      <c r="CI75" s="91"/>
      <c r="CJ75" s="91"/>
      <c r="CK75" s="91"/>
      <c r="CL75" s="91"/>
      <c r="CM75" s="91"/>
    </row>
    <row r="76" spans="1:98" x14ac:dyDescent="0.25">
      <c r="BD76" s="91"/>
      <c r="BE76" s="91"/>
      <c r="BF76" s="91"/>
      <c r="BG76" s="91"/>
      <c r="BH76" s="91"/>
      <c r="BI76" s="91"/>
      <c r="BJ76" s="91"/>
      <c r="BK76" s="91"/>
      <c r="BL76" s="91"/>
      <c r="BM76" s="91"/>
      <c r="BN76" s="91"/>
      <c r="BO76" s="91"/>
      <c r="BP76" s="91"/>
      <c r="BQ76" s="91"/>
      <c r="BR76" s="91"/>
      <c r="BS76" s="91"/>
      <c r="BT76" s="91"/>
      <c r="BU76" s="91"/>
      <c r="BV76" s="91"/>
      <c r="BW76" s="91"/>
      <c r="BX76" s="91"/>
      <c r="BY76" s="91"/>
      <c r="BZ76" s="91"/>
      <c r="CA76" s="91"/>
      <c r="CB76" s="91"/>
      <c r="CC76" s="91"/>
      <c r="CD76" s="91"/>
      <c r="CE76" s="91"/>
      <c r="CF76" s="91"/>
      <c r="CG76" s="91"/>
      <c r="CH76" s="91"/>
      <c r="CI76" s="91"/>
      <c r="CJ76" s="91"/>
      <c r="CK76" s="91"/>
      <c r="CL76" s="91"/>
      <c r="CM76" s="91"/>
    </row>
    <row r="77" spans="1:98" x14ac:dyDescent="0.25">
      <c r="BD77" s="91"/>
      <c r="BE77" s="91"/>
      <c r="BF77" s="91"/>
      <c r="BG77" s="91"/>
      <c r="BH77" s="91"/>
      <c r="BI77" s="91"/>
      <c r="BJ77" s="91"/>
      <c r="BK77" s="91"/>
      <c r="BL77" s="91"/>
      <c r="BM77" s="91"/>
      <c r="BN77" s="91"/>
      <c r="BO77" s="91"/>
      <c r="BP77" s="91"/>
      <c r="BQ77" s="91"/>
      <c r="BR77" s="91"/>
      <c r="BS77" s="91"/>
      <c r="BT77" s="91"/>
      <c r="BU77" s="91"/>
      <c r="BV77" s="91"/>
      <c r="BW77" s="91"/>
      <c r="BX77" s="91"/>
      <c r="BY77" s="91"/>
      <c r="BZ77" s="91"/>
      <c r="CA77" s="91"/>
      <c r="CB77" s="91"/>
      <c r="CC77" s="91"/>
      <c r="CD77" s="91"/>
      <c r="CE77" s="91"/>
      <c r="CF77" s="91"/>
      <c r="CG77" s="91"/>
      <c r="CH77" s="91"/>
      <c r="CI77" s="91"/>
      <c r="CJ77" s="91"/>
      <c r="CK77" s="91"/>
      <c r="CL77" s="91"/>
      <c r="CM77" s="91"/>
    </row>
    <row r="78" spans="1:98" x14ac:dyDescent="0.25">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row>
    <row r="79" spans="1:98" x14ac:dyDescent="0.25">
      <c r="BD79" s="91"/>
      <c r="BE79" s="91"/>
      <c r="BF79" s="91"/>
      <c r="BG79" s="91"/>
      <c r="BH79" s="91"/>
      <c r="BI79" s="91"/>
      <c r="BJ79" s="91"/>
      <c r="BK79" s="91"/>
      <c r="BL79" s="91"/>
      <c r="BM79" s="91"/>
      <c r="BN79" s="91"/>
      <c r="BO79" s="91"/>
      <c r="BP79" s="91"/>
      <c r="BQ79" s="91"/>
      <c r="BR79" s="91"/>
      <c r="BS79" s="91"/>
      <c r="BT79" s="91"/>
      <c r="BU79" s="91"/>
      <c r="BV79" s="91"/>
      <c r="BW79" s="91"/>
      <c r="BX79" s="91"/>
      <c r="BY79" s="91"/>
      <c r="BZ79" s="91"/>
      <c r="CA79" s="91"/>
      <c r="CB79" s="91"/>
      <c r="CC79" s="91"/>
      <c r="CD79" s="91"/>
      <c r="CE79" s="91"/>
      <c r="CF79" s="91"/>
      <c r="CG79" s="91"/>
      <c r="CH79" s="91"/>
      <c r="CI79" s="91"/>
      <c r="CJ79" s="91"/>
      <c r="CK79" s="91"/>
      <c r="CL79" s="91"/>
      <c r="CM79" s="91"/>
    </row>
    <row r="80" spans="1:98" x14ac:dyDescent="0.25">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row>
    <row r="81" spans="56:91" x14ac:dyDescent="0.25">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91"/>
      <c r="CI81" s="91"/>
      <c r="CJ81" s="91"/>
      <c r="CK81" s="91"/>
      <c r="CL81" s="91"/>
      <c r="CM81" s="91"/>
    </row>
    <row r="82" spans="56:91" x14ac:dyDescent="0.25">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row>
    <row r="83" spans="56:91" x14ac:dyDescent="0.25">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row>
  </sheetData>
  <autoFilter ref="A6:CU68"/>
  <mergeCells count="30">
    <mergeCell ref="CT5:CT6"/>
    <mergeCell ref="B3:G3"/>
    <mergeCell ref="CN5:CS5"/>
    <mergeCell ref="N5:P5"/>
    <mergeCell ref="Q5:S5"/>
    <mergeCell ref="T5:V5"/>
    <mergeCell ref="W5:Y5"/>
    <mergeCell ref="Z5:AB5"/>
    <mergeCell ref="AI5:AK5"/>
    <mergeCell ref="AL5:AN5"/>
    <mergeCell ref="AO5:AQ5"/>
    <mergeCell ref="AR5:AT5"/>
    <mergeCell ref="AU5:AW5"/>
    <mergeCell ref="AX5:AZ5"/>
    <mergeCell ref="BA5:BC5"/>
    <mergeCell ref="BD5:BF5"/>
    <mergeCell ref="BG5:BI5"/>
    <mergeCell ref="B2:G2"/>
    <mergeCell ref="AC5:AE5"/>
    <mergeCell ref="AF5:AH5"/>
    <mergeCell ref="BJ5:BL5"/>
    <mergeCell ref="CB5:CD5"/>
    <mergeCell ref="CE5:CG5"/>
    <mergeCell ref="CH5:CJ5"/>
    <mergeCell ref="CK5:CM5"/>
    <mergeCell ref="BM5:BO5"/>
    <mergeCell ref="BP5:BR5"/>
    <mergeCell ref="BS5:BU5"/>
    <mergeCell ref="BV5:BX5"/>
    <mergeCell ref="BY5:CA5"/>
  </mergeCells>
  <dataValidations count="8">
    <dataValidation type="date" allowBlank="1" showInputMessage="1" errorTitle="Entrada no válida" error="Por favor escriba una fecha válida (AAAA/MM/DD)" promptTitle="Ingrese una fecha (AAAA/MM/DD)" sqref="AI28:AI30 AI49 L7:M68">
      <formula1>1900/1/1</formula1>
      <formula2>3000/1/1</formula2>
    </dataValidation>
    <dataValidation type="textLength" allowBlank="1" showInputMessage="1" showErrorMessage="1" errorTitle="Entrada no válida" error="Escriba un texto  Maximo 20 Caracteres" promptTitle="Cualquier contenido Maximo 20 Caracteres" sqref="A7:B68 C7:D23 C24:C68">
      <formula1>0</formula1>
      <formula2>20</formula2>
    </dataValidation>
    <dataValidation type="textLength" allowBlank="1" showInputMessage="1" error="Escriba un texto  Maximo 100 Caracteres" promptTitle="Cualquier contenido Maximo 100 Caracteres" sqref="AI50:AJ68 AI24:AJ27 AI31:AJ48 CO7:CT68 N7:AH68 AI7:CN23 AK24:CN68">
      <formula1>0</formula1>
      <formula2>100</formula2>
    </dataValidation>
    <dataValidation type="textLength" allowBlank="1" showInputMessage="1" showErrorMessage="1" errorTitle="Entrada no válida" error="Escriba un texto  Maximo 100 Caracteres" promptTitle="Cualquier contenido Maximo 100 Caracteres" sqref="K7:K68 H7:H68">
      <formula1>0</formula1>
      <formula2>100</formula2>
    </dataValidation>
    <dataValidation type="decimal" allowBlank="1" showInputMessage="1" showErrorMessage="1" errorTitle="Entrada no válida" error="Por favor escriba un número" promptTitle="Escriba un número en esta casilla" sqref="J7:J68">
      <formula1>-999999</formula1>
      <formula2>999999</formula2>
    </dataValidation>
    <dataValidation type="textLength" allowBlank="1" showInputMessage="1" showErrorMessage="1" errorTitle="Entrada no válida" error="Escriba un texto  Maximo 200 Caracteres" promptTitle="Cualquier contenido Maximo 200 Caracteres" sqref="I7:I68">
      <formula1>0</formula1>
      <formula2>200</formula2>
    </dataValidation>
    <dataValidation type="textLength" allowBlank="1" showInputMessage="1" showErrorMessage="1" errorTitle="Entrada no válida" error="Escriba un texto  Maximo 500 Caracteres" promptTitle="Cualquier contenido Maximo 500 Caracteres" sqref="G7:G68 E7:E68">
      <formula1>0</formula1>
      <formula2>500</formula2>
    </dataValidation>
    <dataValidation type="whole" allowBlank="1" showInputMessage="1" showErrorMessage="1" errorTitle="Entrada no válida" error="Por favor escriba un número entero" promptTitle="Escriba un número entero en esta casilla" sqref="F7:F68">
      <formula1>-999</formula1>
      <formula2>999</formula2>
    </dataValidation>
  </dataValidations>
  <pageMargins left="0.70866141732283472" right="0.70866141732283472"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containsText" priority="73" operator="containsText" id="{D61FB4C7-DF1F-4FB3-88F4-9CB144D45363}">
            <xm:f>NOT(ISERROR(SEARCH(#REF!,CS7)))</xm:f>
            <xm:f>#REF!</xm:f>
            <x14:dxf>
              <font>
                <b/>
                <i val="0"/>
                <color rgb="FFFF0000"/>
              </font>
            </x14:dxf>
          </x14:cfRule>
          <x14:cfRule type="containsText" priority="74" operator="containsText" id="{37C55313-C521-4B3D-B342-C8C9775EFDE2}">
            <xm:f>NOT(ISERROR(SEARCH(#REF!,CS7)))</xm:f>
            <xm:f>#REF!</xm:f>
            <x14:dxf>
              <font>
                <b/>
                <i val="0"/>
                <color rgb="FF00B050"/>
              </font>
            </x14:dxf>
          </x14:cfRule>
          <xm:sqref>CS24:CS63 CS7:CT23</xm:sqref>
        </x14:conditionalFormatting>
        <x14:conditionalFormatting xmlns:xm="http://schemas.microsoft.com/office/excel/2006/main">
          <x14:cfRule type="containsText" priority="67" operator="containsText" id="{C2F9EABC-30E1-4D6E-AFC5-D7462570604A}">
            <xm:f>NOT(ISERROR(SEARCH(#REF!,CT25)))</xm:f>
            <xm:f>#REF!</xm:f>
            <x14:dxf>
              <font>
                <b/>
                <i val="0"/>
                <color rgb="FFFF0000"/>
              </font>
            </x14:dxf>
          </x14:cfRule>
          <x14:cfRule type="containsText" priority="68" operator="containsText" id="{E311B48A-388C-46B0-9596-8B0C11EDA3F4}">
            <xm:f>NOT(ISERROR(SEARCH(#REF!,CT25)))</xm:f>
            <xm:f>#REF!</xm:f>
            <x14:dxf>
              <font>
                <b/>
                <i val="0"/>
                <color rgb="FF00B050"/>
              </font>
            </x14:dxf>
          </x14:cfRule>
          <xm:sqref>CT25</xm:sqref>
        </x14:conditionalFormatting>
        <x14:conditionalFormatting xmlns:xm="http://schemas.microsoft.com/office/excel/2006/main">
          <x14:cfRule type="containsText" priority="65" operator="containsText" id="{A9A19F6E-ED01-4278-A22A-CF45AC51D32C}">
            <xm:f>NOT(ISERROR(SEARCH(#REF!,CT26)))</xm:f>
            <xm:f>#REF!</xm:f>
            <x14:dxf>
              <font>
                <b/>
                <i val="0"/>
                <color rgb="FFFF0000"/>
              </font>
            </x14:dxf>
          </x14:cfRule>
          <x14:cfRule type="containsText" priority="66" operator="containsText" id="{CC9E034D-850A-4944-B2D0-D8A675959307}">
            <xm:f>NOT(ISERROR(SEARCH(#REF!,CT26)))</xm:f>
            <xm:f>#REF!</xm:f>
            <x14:dxf>
              <font>
                <b/>
                <i val="0"/>
                <color rgb="FF00B050"/>
              </font>
            </x14:dxf>
          </x14:cfRule>
          <xm:sqref>CT26</xm:sqref>
        </x14:conditionalFormatting>
        <x14:conditionalFormatting xmlns:xm="http://schemas.microsoft.com/office/excel/2006/main">
          <x14:cfRule type="containsText" priority="63" operator="containsText" id="{B6AA05BA-F5B1-4D35-BB55-CC1444462BA1}">
            <xm:f>NOT(ISERROR(SEARCH(#REF!,CT24)))</xm:f>
            <xm:f>#REF!</xm:f>
            <x14:dxf>
              <font>
                <b/>
                <i val="0"/>
                <color rgb="FFFF0000"/>
              </font>
            </x14:dxf>
          </x14:cfRule>
          <x14:cfRule type="containsText" priority="64" operator="containsText" id="{25BAF85E-AF4D-4BD1-87AE-93A05E0C1CB8}">
            <xm:f>NOT(ISERROR(SEARCH(#REF!,CT24)))</xm:f>
            <xm:f>#REF!</xm:f>
            <x14:dxf>
              <font>
                <b/>
                <i val="0"/>
                <color rgb="FF00B050"/>
              </font>
            </x14:dxf>
          </x14:cfRule>
          <xm:sqref>CT24</xm:sqref>
        </x14:conditionalFormatting>
        <x14:conditionalFormatting xmlns:xm="http://schemas.microsoft.com/office/excel/2006/main">
          <x14:cfRule type="containsText" priority="61" operator="containsText" id="{A35A96F5-128C-40EF-9330-4781C4E83702}">
            <xm:f>NOT(ISERROR(SEARCH(#REF!,CT27)))</xm:f>
            <xm:f>#REF!</xm:f>
            <x14:dxf>
              <font>
                <b/>
                <i val="0"/>
                <color rgb="FFFF0000"/>
              </font>
            </x14:dxf>
          </x14:cfRule>
          <x14:cfRule type="containsText" priority="62" operator="containsText" id="{59C2DB34-A8E9-40D3-907E-7C31A5712EAD}">
            <xm:f>NOT(ISERROR(SEARCH(#REF!,CT27)))</xm:f>
            <xm:f>#REF!</xm:f>
            <x14:dxf>
              <font>
                <b/>
                <i val="0"/>
                <color rgb="FF00B050"/>
              </font>
            </x14:dxf>
          </x14:cfRule>
          <xm:sqref>CT27</xm:sqref>
        </x14:conditionalFormatting>
        <x14:conditionalFormatting xmlns:xm="http://schemas.microsoft.com/office/excel/2006/main">
          <x14:cfRule type="containsText" priority="59" operator="containsText" id="{77FEFDD3-565D-4E99-BCB1-21D03BB0D477}">
            <xm:f>NOT(ISERROR(SEARCH(#REF!,CT28)))</xm:f>
            <xm:f>#REF!</xm:f>
            <x14:dxf>
              <font>
                <b/>
                <i val="0"/>
                <color rgb="FFFF0000"/>
              </font>
            </x14:dxf>
          </x14:cfRule>
          <x14:cfRule type="containsText" priority="60" operator="containsText" id="{1B13D104-3E3D-4D97-9190-BB0C06EB65A2}">
            <xm:f>NOT(ISERROR(SEARCH(#REF!,CT28)))</xm:f>
            <xm:f>#REF!</xm:f>
            <x14:dxf>
              <font>
                <b/>
                <i val="0"/>
                <color rgb="FF00B050"/>
              </font>
            </x14:dxf>
          </x14:cfRule>
          <xm:sqref>CT28</xm:sqref>
        </x14:conditionalFormatting>
        <x14:conditionalFormatting xmlns:xm="http://schemas.microsoft.com/office/excel/2006/main">
          <x14:cfRule type="containsText" priority="57" operator="containsText" id="{0456AEB9-5447-4D66-97B5-9DDF7A0DC337}">
            <xm:f>NOT(ISERROR(SEARCH(#REF!,CT29)))</xm:f>
            <xm:f>#REF!</xm:f>
            <x14:dxf>
              <font>
                <b/>
                <i val="0"/>
                <color rgb="FFFF0000"/>
              </font>
            </x14:dxf>
          </x14:cfRule>
          <x14:cfRule type="containsText" priority="58" operator="containsText" id="{F01C6CC3-CBA7-4E14-9646-F5E2D9946C9E}">
            <xm:f>NOT(ISERROR(SEARCH(#REF!,CT29)))</xm:f>
            <xm:f>#REF!</xm:f>
            <x14:dxf>
              <font>
                <b/>
                <i val="0"/>
                <color rgb="FF00B050"/>
              </font>
            </x14:dxf>
          </x14:cfRule>
          <xm:sqref>CT29</xm:sqref>
        </x14:conditionalFormatting>
        <x14:conditionalFormatting xmlns:xm="http://schemas.microsoft.com/office/excel/2006/main">
          <x14:cfRule type="containsText" priority="55" operator="containsText" id="{07040111-EDBF-4670-9CD8-D5AD07BD2773}">
            <xm:f>NOT(ISERROR(SEARCH(#REF!,CT30)))</xm:f>
            <xm:f>#REF!</xm:f>
            <x14:dxf>
              <font>
                <b/>
                <i val="0"/>
                <color rgb="FFFF0000"/>
              </font>
            </x14:dxf>
          </x14:cfRule>
          <x14:cfRule type="containsText" priority="56" operator="containsText" id="{C6EDC798-5088-4751-8951-5D1522F6A660}">
            <xm:f>NOT(ISERROR(SEARCH(#REF!,CT30)))</xm:f>
            <xm:f>#REF!</xm:f>
            <x14:dxf>
              <font>
                <b/>
                <i val="0"/>
                <color rgb="FF00B050"/>
              </font>
            </x14:dxf>
          </x14:cfRule>
          <xm:sqref>CT30</xm:sqref>
        </x14:conditionalFormatting>
        <x14:conditionalFormatting xmlns:xm="http://schemas.microsoft.com/office/excel/2006/main">
          <x14:cfRule type="containsText" priority="53" operator="containsText" id="{D1A8786D-C108-418C-BB79-4E8D1E2C4038}">
            <xm:f>NOT(ISERROR(SEARCH(#REF!,CT31)))</xm:f>
            <xm:f>#REF!</xm:f>
            <x14:dxf>
              <font>
                <b/>
                <i val="0"/>
                <color rgb="FFFF0000"/>
              </font>
            </x14:dxf>
          </x14:cfRule>
          <x14:cfRule type="containsText" priority="54" operator="containsText" id="{48C4769C-1179-44A7-8095-40319341D672}">
            <xm:f>NOT(ISERROR(SEARCH(#REF!,CT31)))</xm:f>
            <xm:f>#REF!</xm:f>
            <x14:dxf>
              <font>
                <b/>
                <i val="0"/>
                <color rgb="FF00B050"/>
              </font>
            </x14:dxf>
          </x14:cfRule>
          <xm:sqref>CT31</xm:sqref>
        </x14:conditionalFormatting>
        <x14:conditionalFormatting xmlns:xm="http://schemas.microsoft.com/office/excel/2006/main">
          <x14:cfRule type="containsText" priority="51" operator="containsText" id="{4AA1FEF7-4244-4AF6-AE03-641CB4563C36}">
            <xm:f>NOT(ISERROR(SEARCH(#REF!,CT32)))</xm:f>
            <xm:f>#REF!</xm:f>
            <x14:dxf>
              <font>
                <b/>
                <i val="0"/>
                <color rgb="FFFF0000"/>
              </font>
            </x14:dxf>
          </x14:cfRule>
          <x14:cfRule type="containsText" priority="52" operator="containsText" id="{4C9EFDCE-1C14-4E36-8BDB-AB1BEBAE5196}">
            <xm:f>NOT(ISERROR(SEARCH(#REF!,CT32)))</xm:f>
            <xm:f>#REF!</xm:f>
            <x14:dxf>
              <font>
                <b/>
                <i val="0"/>
                <color rgb="FF00B050"/>
              </font>
            </x14:dxf>
          </x14:cfRule>
          <xm:sqref>CT32</xm:sqref>
        </x14:conditionalFormatting>
        <x14:conditionalFormatting xmlns:xm="http://schemas.microsoft.com/office/excel/2006/main">
          <x14:cfRule type="containsText" priority="49" operator="containsText" id="{BA58EB90-C169-47FD-AE7B-0ADEC911A79F}">
            <xm:f>NOT(ISERROR(SEARCH(#REF!,CT45)))</xm:f>
            <xm:f>#REF!</xm:f>
            <x14:dxf>
              <font>
                <b/>
                <i val="0"/>
                <color rgb="FFFF0000"/>
              </font>
            </x14:dxf>
          </x14:cfRule>
          <x14:cfRule type="containsText" priority="50" operator="containsText" id="{763C458A-6526-4E9F-8DC7-6955B6A0BB45}">
            <xm:f>NOT(ISERROR(SEARCH(#REF!,CT45)))</xm:f>
            <xm:f>#REF!</xm:f>
            <x14:dxf>
              <font>
                <b/>
                <i val="0"/>
                <color rgb="FF00B050"/>
              </font>
            </x14:dxf>
          </x14:cfRule>
          <xm:sqref>CT45</xm:sqref>
        </x14:conditionalFormatting>
        <x14:conditionalFormatting xmlns:xm="http://schemas.microsoft.com/office/excel/2006/main">
          <x14:cfRule type="containsText" priority="47" operator="containsText" id="{4774DA31-3C37-464C-9893-9F70C64A111F}">
            <xm:f>NOT(ISERROR(SEARCH(#REF!,CT46)))</xm:f>
            <xm:f>#REF!</xm:f>
            <x14:dxf>
              <font>
                <b/>
                <i val="0"/>
                <color rgb="FFFF0000"/>
              </font>
            </x14:dxf>
          </x14:cfRule>
          <x14:cfRule type="containsText" priority="48" operator="containsText" id="{84A88F27-14C2-4428-B5A7-0D2D7ADC733A}">
            <xm:f>NOT(ISERROR(SEARCH(#REF!,CT46)))</xm:f>
            <xm:f>#REF!</xm:f>
            <x14:dxf>
              <font>
                <b/>
                <i val="0"/>
                <color rgb="FF00B050"/>
              </font>
            </x14:dxf>
          </x14:cfRule>
          <xm:sqref>CT46</xm:sqref>
        </x14:conditionalFormatting>
        <x14:conditionalFormatting xmlns:xm="http://schemas.microsoft.com/office/excel/2006/main">
          <x14:cfRule type="containsText" priority="45" operator="containsText" id="{1F6B2210-2560-492A-8869-D922A3469983}">
            <xm:f>NOT(ISERROR(SEARCH(#REF!,CT33)))</xm:f>
            <xm:f>#REF!</xm:f>
            <x14:dxf>
              <font>
                <b/>
                <i val="0"/>
                <color rgb="FFFF0000"/>
              </font>
            </x14:dxf>
          </x14:cfRule>
          <x14:cfRule type="containsText" priority="46" operator="containsText" id="{2AF9EAED-6AAC-4D73-ABD7-A630DD4BE839}">
            <xm:f>NOT(ISERROR(SEARCH(#REF!,CT33)))</xm:f>
            <xm:f>#REF!</xm:f>
            <x14:dxf>
              <font>
                <b/>
                <i val="0"/>
                <color rgb="FF00B050"/>
              </font>
            </x14:dxf>
          </x14:cfRule>
          <xm:sqref>CT33</xm:sqref>
        </x14:conditionalFormatting>
        <x14:conditionalFormatting xmlns:xm="http://schemas.microsoft.com/office/excel/2006/main">
          <x14:cfRule type="containsText" priority="43" operator="containsText" id="{EA337DF8-935A-4353-ACBA-9128FA2554BF}">
            <xm:f>NOT(ISERROR(SEARCH(#REF!,CT34)))</xm:f>
            <xm:f>#REF!</xm:f>
            <x14:dxf>
              <font>
                <b/>
                <i val="0"/>
                <color rgb="FFFF0000"/>
              </font>
            </x14:dxf>
          </x14:cfRule>
          <x14:cfRule type="containsText" priority="44" operator="containsText" id="{A7FAD5B7-0C10-4F12-A605-32FA803C1E10}">
            <xm:f>NOT(ISERROR(SEARCH(#REF!,CT34)))</xm:f>
            <xm:f>#REF!</xm:f>
            <x14:dxf>
              <font>
                <b/>
                <i val="0"/>
                <color rgb="FF00B050"/>
              </font>
            </x14:dxf>
          </x14:cfRule>
          <xm:sqref>CT34</xm:sqref>
        </x14:conditionalFormatting>
        <x14:conditionalFormatting xmlns:xm="http://schemas.microsoft.com/office/excel/2006/main">
          <x14:cfRule type="containsText" priority="41" operator="containsText" id="{901FA0FF-F8DD-4D08-9545-70CA616CDDB0}">
            <xm:f>NOT(ISERROR(SEARCH(#REF!,CT35)))</xm:f>
            <xm:f>#REF!</xm:f>
            <x14:dxf>
              <font>
                <b/>
                <i val="0"/>
                <color rgb="FFFF0000"/>
              </font>
            </x14:dxf>
          </x14:cfRule>
          <x14:cfRule type="containsText" priority="42" operator="containsText" id="{9CB2AB17-C2A9-445A-BFD2-9E3C5EB19BCF}">
            <xm:f>NOT(ISERROR(SEARCH(#REF!,CT35)))</xm:f>
            <xm:f>#REF!</xm:f>
            <x14:dxf>
              <font>
                <b/>
                <i val="0"/>
                <color rgb="FF00B050"/>
              </font>
            </x14:dxf>
          </x14:cfRule>
          <xm:sqref>CT35</xm:sqref>
        </x14:conditionalFormatting>
        <x14:conditionalFormatting xmlns:xm="http://schemas.microsoft.com/office/excel/2006/main">
          <x14:cfRule type="containsText" priority="39" operator="containsText" id="{A34CA787-7E05-4739-9D85-3365F81B2653}">
            <xm:f>NOT(ISERROR(SEARCH(#REF!,CT36)))</xm:f>
            <xm:f>#REF!</xm:f>
            <x14:dxf>
              <font>
                <b/>
                <i val="0"/>
                <color rgb="FFFF0000"/>
              </font>
            </x14:dxf>
          </x14:cfRule>
          <x14:cfRule type="containsText" priority="40" operator="containsText" id="{CB506920-BB9E-4C73-B9B8-CFB56F2935FF}">
            <xm:f>NOT(ISERROR(SEARCH(#REF!,CT36)))</xm:f>
            <xm:f>#REF!</xm:f>
            <x14:dxf>
              <font>
                <b/>
                <i val="0"/>
                <color rgb="FF00B050"/>
              </font>
            </x14:dxf>
          </x14:cfRule>
          <xm:sqref>CT36</xm:sqref>
        </x14:conditionalFormatting>
        <x14:conditionalFormatting xmlns:xm="http://schemas.microsoft.com/office/excel/2006/main">
          <x14:cfRule type="containsText" priority="37" operator="containsText" id="{F5D1CA74-A5ED-489E-AFA3-938A86B2D501}">
            <xm:f>NOT(ISERROR(SEARCH(#REF!,CT37)))</xm:f>
            <xm:f>#REF!</xm:f>
            <x14:dxf>
              <font>
                <b/>
                <i val="0"/>
                <color rgb="FFFF0000"/>
              </font>
            </x14:dxf>
          </x14:cfRule>
          <x14:cfRule type="containsText" priority="38" operator="containsText" id="{1DFCC9D9-E270-4CCC-BCAA-980B7993311C}">
            <xm:f>NOT(ISERROR(SEARCH(#REF!,CT37)))</xm:f>
            <xm:f>#REF!</xm:f>
            <x14:dxf>
              <font>
                <b/>
                <i val="0"/>
                <color rgb="FF00B050"/>
              </font>
            </x14:dxf>
          </x14:cfRule>
          <xm:sqref>CT37</xm:sqref>
        </x14:conditionalFormatting>
        <x14:conditionalFormatting xmlns:xm="http://schemas.microsoft.com/office/excel/2006/main">
          <x14:cfRule type="containsText" priority="35" operator="containsText" id="{E8044B71-244C-42A0-815F-BE621EF9CBB7}">
            <xm:f>NOT(ISERROR(SEARCH(#REF!,CT38)))</xm:f>
            <xm:f>#REF!</xm:f>
            <x14:dxf>
              <font>
                <b/>
                <i val="0"/>
                <color rgb="FFFF0000"/>
              </font>
            </x14:dxf>
          </x14:cfRule>
          <x14:cfRule type="containsText" priority="36" operator="containsText" id="{601B32D9-1E3E-4DB2-89AF-DEE133001DE2}">
            <xm:f>NOT(ISERROR(SEARCH(#REF!,CT38)))</xm:f>
            <xm:f>#REF!</xm:f>
            <x14:dxf>
              <font>
                <b/>
                <i val="0"/>
                <color rgb="FF00B050"/>
              </font>
            </x14:dxf>
          </x14:cfRule>
          <xm:sqref>CT38</xm:sqref>
        </x14:conditionalFormatting>
        <x14:conditionalFormatting xmlns:xm="http://schemas.microsoft.com/office/excel/2006/main">
          <x14:cfRule type="containsText" priority="33" operator="containsText" id="{1FEF830C-34D9-47BA-862F-E4D79C62586F}">
            <xm:f>NOT(ISERROR(SEARCH(#REF!,CT39)))</xm:f>
            <xm:f>#REF!</xm:f>
            <x14:dxf>
              <font>
                <b/>
                <i val="0"/>
                <color rgb="FFFF0000"/>
              </font>
            </x14:dxf>
          </x14:cfRule>
          <x14:cfRule type="containsText" priority="34" operator="containsText" id="{9271F770-2423-4A1E-89AD-7FB5B51D863D}">
            <xm:f>NOT(ISERROR(SEARCH(#REF!,CT39)))</xm:f>
            <xm:f>#REF!</xm:f>
            <x14:dxf>
              <font>
                <b/>
                <i val="0"/>
                <color rgb="FF00B050"/>
              </font>
            </x14:dxf>
          </x14:cfRule>
          <xm:sqref>CT39</xm:sqref>
        </x14:conditionalFormatting>
        <x14:conditionalFormatting xmlns:xm="http://schemas.microsoft.com/office/excel/2006/main">
          <x14:cfRule type="containsText" priority="31" operator="containsText" id="{39469B82-3439-49C7-AF71-19E127B23F00}">
            <xm:f>NOT(ISERROR(SEARCH(#REF!,CT40)))</xm:f>
            <xm:f>#REF!</xm:f>
            <x14:dxf>
              <font>
                <b/>
                <i val="0"/>
                <color rgb="FFFF0000"/>
              </font>
            </x14:dxf>
          </x14:cfRule>
          <x14:cfRule type="containsText" priority="32" operator="containsText" id="{8DA82912-43ED-4F06-9B9B-30490FF20916}">
            <xm:f>NOT(ISERROR(SEARCH(#REF!,CT40)))</xm:f>
            <xm:f>#REF!</xm:f>
            <x14:dxf>
              <font>
                <b/>
                <i val="0"/>
                <color rgb="FF00B050"/>
              </font>
            </x14:dxf>
          </x14:cfRule>
          <xm:sqref>CT40</xm:sqref>
        </x14:conditionalFormatting>
        <x14:conditionalFormatting xmlns:xm="http://schemas.microsoft.com/office/excel/2006/main">
          <x14:cfRule type="containsText" priority="29" operator="containsText" id="{83361F5A-9BEC-41E3-A3D2-9DCE32D3DDDD}">
            <xm:f>NOT(ISERROR(SEARCH(#REF!,CT41)))</xm:f>
            <xm:f>#REF!</xm:f>
            <x14:dxf>
              <font>
                <b/>
                <i val="0"/>
                <color rgb="FFFF0000"/>
              </font>
            </x14:dxf>
          </x14:cfRule>
          <x14:cfRule type="containsText" priority="30" operator="containsText" id="{88F7D48E-D7FB-45B9-AFCC-DB79BEA11FE3}">
            <xm:f>NOT(ISERROR(SEARCH(#REF!,CT41)))</xm:f>
            <xm:f>#REF!</xm:f>
            <x14:dxf>
              <font>
                <b/>
                <i val="0"/>
                <color rgb="FF00B050"/>
              </font>
            </x14:dxf>
          </x14:cfRule>
          <xm:sqref>CT41</xm:sqref>
        </x14:conditionalFormatting>
        <x14:conditionalFormatting xmlns:xm="http://schemas.microsoft.com/office/excel/2006/main">
          <x14:cfRule type="containsText" priority="1" operator="containsText" id="{182C5CE0-AB57-44C3-8514-DE7DC1055CDC}">
            <xm:f>NOT(ISERROR(SEARCH(#REF!,CS64)))</xm:f>
            <xm:f>#REF!</xm:f>
            <x14:dxf>
              <font>
                <b/>
                <i val="0"/>
                <color rgb="FFFF0000"/>
              </font>
            </x14:dxf>
          </x14:cfRule>
          <x14:cfRule type="containsText" priority="2" operator="containsText" id="{51CE1F6D-798D-4F7F-8D27-5D957751AE52}">
            <xm:f>NOT(ISERROR(SEARCH(#REF!,CS64)))</xm:f>
            <xm:f>#REF!</xm:f>
            <x14:dxf>
              <font>
                <b/>
                <i val="0"/>
                <color rgb="FF00B050"/>
              </font>
            </x14:dxf>
          </x14:cfRule>
          <xm:sqref>CS64:CS68</xm:sqref>
        </x14:conditionalFormatting>
        <x14:conditionalFormatting xmlns:xm="http://schemas.microsoft.com/office/excel/2006/main">
          <x14:cfRule type="containsText" priority="25" operator="containsText" id="{3A1173A8-32FB-4A3D-B359-1EE333EC14BD}">
            <xm:f>NOT(ISERROR(SEARCH(#REF!,CT42)))</xm:f>
            <xm:f>#REF!</xm:f>
            <x14:dxf>
              <font>
                <b/>
                <i val="0"/>
                <color rgb="FFFF0000"/>
              </font>
            </x14:dxf>
          </x14:cfRule>
          <x14:cfRule type="containsText" priority="26" operator="containsText" id="{C56B70A3-0618-40AD-A3A4-E5724F194829}">
            <xm:f>NOT(ISERROR(SEARCH(#REF!,CT42)))</xm:f>
            <xm:f>#REF!</xm:f>
            <x14:dxf>
              <font>
                <b/>
                <i val="0"/>
                <color rgb="FF00B050"/>
              </font>
            </x14:dxf>
          </x14:cfRule>
          <xm:sqref>CT42</xm:sqref>
        </x14:conditionalFormatting>
        <x14:conditionalFormatting xmlns:xm="http://schemas.microsoft.com/office/excel/2006/main">
          <x14:cfRule type="containsText" priority="23" operator="containsText" id="{ADC27656-1CE1-4675-A575-8AF250A891CE}">
            <xm:f>NOT(ISERROR(SEARCH(#REF!,CT43)))</xm:f>
            <xm:f>#REF!</xm:f>
            <x14:dxf>
              <font>
                <b/>
                <i val="0"/>
                <color rgb="FFFF0000"/>
              </font>
            </x14:dxf>
          </x14:cfRule>
          <x14:cfRule type="containsText" priority="24" operator="containsText" id="{CA660E4E-139B-42D8-ADE5-3817BF18E11C}">
            <xm:f>NOT(ISERROR(SEARCH(#REF!,CT43)))</xm:f>
            <xm:f>#REF!</xm:f>
            <x14:dxf>
              <font>
                <b/>
                <i val="0"/>
                <color rgb="FF00B050"/>
              </font>
            </x14:dxf>
          </x14:cfRule>
          <xm:sqref>CT43</xm:sqref>
        </x14:conditionalFormatting>
        <x14:conditionalFormatting xmlns:xm="http://schemas.microsoft.com/office/excel/2006/main">
          <x14:cfRule type="containsText" priority="21" operator="containsText" id="{A38046D6-AED3-4D7F-8CCB-F814D30F6085}">
            <xm:f>NOT(ISERROR(SEARCH(#REF!,CT44)))</xm:f>
            <xm:f>#REF!</xm:f>
            <x14:dxf>
              <font>
                <b/>
                <i val="0"/>
                <color rgb="FFFF0000"/>
              </font>
            </x14:dxf>
          </x14:cfRule>
          <x14:cfRule type="containsText" priority="22" operator="containsText" id="{51F68C97-98FC-416B-A21F-8A88CB6D320E}">
            <xm:f>NOT(ISERROR(SEARCH(#REF!,CT44)))</xm:f>
            <xm:f>#REF!</xm:f>
            <x14:dxf>
              <font>
                <b/>
                <i val="0"/>
                <color rgb="FF00B050"/>
              </font>
            </x14:dxf>
          </x14:cfRule>
          <xm:sqref>CT44</xm:sqref>
        </x14:conditionalFormatting>
        <x14:conditionalFormatting xmlns:xm="http://schemas.microsoft.com/office/excel/2006/main">
          <x14:cfRule type="containsText" priority="19" operator="containsText" id="{95B1DF40-35FF-4A9B-BD25-D311A22180D9}">
            <xm:f>NOT(ISERROR(SEARCH(#REF!,CT47)))</xm:f>
            <xm:f>#REF!</xm:f>
            <x14:dxf>
              <font>
                <b/>
                <i val="0"/>
                <color rgb="FFFF0000"/>
              </font>
            </x14:dxf>
          </x14:cfRule>
          <x14:cfRule type="containsText" priority="20" operator="containsText" id="{AABD5909-8459-4CDD-A872-79150E6FD280}">
            <xm:f>NOT(ISERROR(SEARCH(#REF!,CT47)))</xm:f>
            <xm:f>#REF!</xm:f>
            <x14:dxf>
              <font>
                <b/>
                <i val="0"/>
                <color rgb="FF00B050"/>
              </font>
            </x14:dxf>
          </x14:cfRule>
          <xm:sqref>CT47</xm:sqref>
        </x14:conditionalFormatting>
        <x14:conditionalFormatting xmlns:xm="http://schemas.microsoft.com/office/excel/2006/main">
          <x14:cfRule type="containsText" priority="17" operator="containsText" id="{DE927663-A8D0-4BB1-91D2-C9AB367A552E}">
            <xm:f>NOT(ISERROR(SEARCH(#REF!,CT48)))</xm:f>
            <xm:f>#REF!</xm:f>
            <x14:dxf>
              <font>
                <b/>
                <i val="0"/>
                <color rgb="FFFF0000"/>
              </font>
            </x14:dxf>
          </x14:cfRule>
          <x14:cfRule type="containsText" priority="18" operator="containsText" id="{5B479C98-467D-47B7-A9FB-3C22FAA1311E}">
            <xm:f>NOT(ISERROR(SEARCH(#REF!,CT48)))</xm:f>
            <xm:f>#REF!</xm:f>
            <x14:dxf>
              <font>
                <b/>
                <i val="0"/>
                <color rgb="FF00B050"/>
              </font>
            </x14:dxf>
          </x14:cfRule>
          <xm:sqref>CT48</xm:sqref>
        </x14:conditionalFormatting>
        <x14:conditionalFormatting xmlns:xm="http://schemas.microsoft.com/office/excel/2006/main">
          <x14:cfRule type="containsText" priority="15" operator="containsText" id="{18D8CBC2-A49A-470D-8E6A-B8C480B12E58}">
            <xm:f>NOT(ISERROR(SEARCH(#REF!,CT49)))</xm:f>
            <xm:f>#REF!</xm:f>
            <x14:dxf>
              <font>
                <b/>
                <i val="0"/>
                <color rgb="FFFF0000"/>
              </font>
            </x14:dxf>
          </x14:cfRule>
          <x14:cfRule type="containsText" priority="16" operator="containsText" id="{DD73EDE8-B644-45B0-BB36-6F12C1AF1706}">
            <xm:f>NOT(ISERROR(SEARCH(#REF!,CT49)))</xm:f>
            <xm:f>#REF!</xm:f>
            <x14:dxf>
              <font>
                <b/>
                <i val="0"/>
                <color rgb="FF00B050"/>
              </font>
            </x14:dxf>
          </x14:cfRule>
          <xm:sqref>CT49</xm:sqref>
        </x14:conditionalFormatting>
        <x14:conditionalFormatting xmlns:xm="http://schemas.microsoft.com/office/excel/2006/main">
          <x14:cfRule type="containsText" priority="13" operator="containsText" id="{F7BE29D2-0D3F-4015-8475-0A955069B425}">
            <xm:f>NOT(ISERROR(SEARCH(#REF!,CT51)))</xm:f>
            <xm:f>#REF!</xm:f>
            <x14:dxf>
              <font>
                <b/>
                <i val="0"/>
                <color rgb="FFFF0000"/>
              </font>
            </x14:dxf>
          </x14:cfRule>
          <x14:cfRule type="containsText" priority="14" operator="containsText" id="{520D58E2-90A2-46D3-A7A3-4B40760CD8CC}">
            <xm:f>NOT(ISERROR(SEARCH(#REF!,CT51)))</xm:f>
            <xm:f>#REF!</xm:f>
            <x14:dxf>
              <font>
                <b/>
                <i val="0"/>
                <color rgb="FF00B050"/>
              </font>
            </x14:dxf>
          </x14:cfRule>
          <xm:sqref>CT51</xm:sqref>
        </x14:conditionalFormatting>
        <x14:conditionalFormatting xmlns:xm="http://schemas.microsoft.com/office/excel/2006/main">
          <x14:cfRule type="containsText" priority="11" operator="containsText" id="{F263DDD1-8FF3-492D-B626-9C3FA7986449}">
            <xm:f>NOT(ISERROR(SEARCH(#REF!,CT52)))</xm:f>
            <xm:f>#REF!</xm:f>
            <x14:dxf>
              <font>
                <b/>
                <i val="0"/>
                <color rgb="FFFF0000"/>
              </font>
            </x14:dxf>
          </x14:cfRule>
          <x14:cfRule type="containsText" priority="12" operator="containsText" id="{5A42D8C4-9C05-413C-8CEA-7DDB01D5BD85}">
            <xm:f>NOT(ISERROR(SEARCH(#REF!,CT52)))</xm:f>
            <xm:f>#REF!</xm:f>
            <x14:dxf>
              <font>
                <b/>
                <i val="0"/>
                <color rgb="FF00B050"/>
              </font>
            </x14:dxf>
          </x14:cfRule>
          <xm:sqref>CT52</xm:sqref>
        </x14:conditionalFormatting>
        <x14:conditionalFormatting xmlns:xm="http://schemas.microsoft.com/office/excel/2006/main">
          <x14:cfRule type="containsText" priority="9" operator="containsText" id="{C69B8B47-5543-4B89-8DC3-C49791DC11EF}">
            <xm:f>NOT(ISERROR(SEARCH(#REF!,CT53)))</xm:f>
            <xm:f>#REF!</xm:f>
            <x14:dxf>
              <font>
                <b/>
                <i val="0"/>
                <color rgb="FFFF0000"/>
              </font>
            </x14:dxf>
          </x14:cfRule>
          <x14:cfRule type="containsText" priority="10" operator="containsText" id="{608E97C2-3A31-4226-B23A-A552EA2D9772}">
            <xm:f>NOT(ISERROR(SEARCH(#REF!,CT53)))</xm:f>
            <xm:f>#REF!</xm:f>
            <x14:dxf>
              <font>
                <b/>
                <i val="0"/>
                <color rgb="FF00B050"/>
              </font>
            </x14:dxf>
          </x14:cfRule>
          <xm:sqref>CT53</xm:sqref>
        </x14:conditionalFormatting>
        <x14:conditionalFormatting xmlns:xm="http://schemas.microsoft.com/office/excel/2006/main">
          <x14:cfRule type="containsText" priority="7" operator="containsText" id="{BF0AA76A-3C49-44FB-A445-2CE9840BC535}">
            <xm:f>NOT(ISERROR(SEARCH(#REF!,CT54)))</xm:f>
            <xm:f>#REF!</xm:f>
            <x14:dxf>
              <font>
                <b/>
                <i val="0"/>
                <color rgb="FFFF0000"/>
              </font>
            </x14:dxf>
          </x14:cfRule>
          <x14:cfRule type="containsText" priority="8" operator="containsText" id="{83A9DE70-1E73-42D7-A641-F0341B8F61EE}">
            <xm:f>NOT(ISERROR(SEARCH(#REF!,CT54)))</xm:f>
            <xm:f>#REF!</xm:f>
            <x14:dxf>
              <font>
                <b/>
                <i val="0"/>
                <color rgb="FF00B050"/>
              </font>
            </x14:dxf>
          </x14:cfRule>
          <xm:sqref>CT54</xm:sqref>
        </x14:conditionalFormatting>
        <x14:conditionalFormatting xmlns:xm="http://schemas.microsoft.com/office/excel/2006/main">
          <x14:cfRule type="containsText" priority="5" operator="containsText" id="{744CA437-759B-4F66-9A26-ED24FBAD18C2}">
            <xm:f>NOT(ISERROR(SEARCH(#REF!,CT55)))</xm:f>
            <xm:f>#REF!</xm:f>
            <x14:dxf>
              <font>
                <b/>
                <i val="0"/>
                <color rgb="FFFF0000"/>
              </font>
            </x14:dxf>
          </x14:cfRule>
          <x14:cfRule type="containsText" priority="6" operator="containsText" id="{9C4C3E3D-3E6E-42E2-B881-6617F72CFFD3}">
            <xm:f>NOT(ISERROR(SEARCH(#REF!,CT55)))</xm:f>
            <xm:f>#REF!</xm:f>
            <x14:dxf>
              <font>
                <b/>
                <i val="0"/>
                <color rgb="FF00B050"/>
              </font>
            </x14:dxf>
          </x14:cfRule>
          <xm:sqref>CT55</xm:sqref>
        </x14:conditionalFormatting>
        <x14:conditionalFormatting xmlns:xm="http://schemas.microsoft.com/office/excel/2006/main">
          <x14:cfRule type="containsText" priority="3" operator="containsText" id="{55FC0547-4F9F-4D4E-B04C-02DD142A01B4}">
            <xm:f>NOT(ISERROR(SEARCH(#REF!,CT56)))</xm:f>
            <xm:f>#REF!</xm:f>
            <x14:dxf>
              <font>
                <b/>
                <i val="0"/>
                <color rgb="FFFF0000"/>
              </font>
            </x14:dxf>
          </x14:cfRule>
          <x14:cfRule type="containsText" priority="4" operator="containsText" id="{41E3DFBB-0F93-4B7C-A983-F1F41D0A7341}">
            <xm:f>NOT(ISERROR(SEARCH(#REF!,CT56)))</xm:f>
            <xm:f>#REF!</xm:f>
            <x14:dxf>
              <font>
                <b/>
                <i val="0"/>
                <color rgb="FF00B050"/>
              </font>
            </x14:dxf>
          </x14:cfRule>
          <xm:sqref>CT56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E25" sqref="E25"/>
    </sheetView>
  </sheetViews>
  <sheetFormatPr baseColWidth="10" defaultRowHeight="11.25" x14ac:dyDescent="0.2"/>
  <cols>
    <col min="1" max="1" width="5.85546875" style="81" customWidth="1"/>
    <col min="2" max="2" width="13.28515625" style="81" customWidth="1"/>
    <col min="3" max="3" width="15" style="81" customWidth="1"/>
    <col min="4" max="4" width="14.5703125" style="81" customWidth="1"/>
    <col min="5" max="5" width="30.85546875" style="75" customWidth="1"/>
    <col min="6" max="6" width="9.42578125" style="81" customWidth="1"/>
    <col min="7" max="7" width="46.42578125" style="75" customWidth="1"/>
    <col min="8" max="8" width="13" style="75" customWidth="1"/>
    <col min="9" max="9" width="52.28515625" style="82" customWidth="1"/>
    <col min="10" max="10" width="16.42578125" style="75" customWidth="1"/>
    <col min="11" max="13" width="27" style="75" customWidth="1"/>
    <col min="14" max="16384" width="11.42578125" style="75"/>
  </cols>
  <sheetData>
    <row r="1" spans="1:13" s="14" customFormat="1" ht="19.5" x14ac:dyDescent="0.25">
      <c r="B1" s="123" t="s">
        <v>576</v>
      </c>
      <c r="C1" s="123"/>
      <c r="D1" s="123"/>
      <c r="E1" s="123"/>
      <c r="F1" s="123"/>
      <c r="G1" s="123"/>
      <c r="H1" s="21"/>
      <c r="I1" s="21"/>
      <c r="J1" s="21"/>
      <c r="K1" s="21"/>
      <c r="L1" s="21"/>
      <c r="M1" s="21"/>
    </row>
    <row r="2" spans="1:13" s="14" customFormat="1" ht="19.5" x14ac:dyDescent="0.25">
      <c r="B2" s="123" t="s">
        <v>577</v>
      </c>
      <c r="C2" s="123"/>
      <c r="D2" s="123"/>
      <c r="E2" s="123"/>
      <c r="F2" s="123"/>
      <c r="G2" s="123"/>
      <c r="H2" s="21"/>
      <c r="I2" s="21"/>
      <c r="J2" s="21"/>
      <c r="K2" s="21"/>
      <c r="L2" s="21"/>
      <c r="M2" s="21"/>
    </row>
    <row r="3" spans="1:13" s="84" customFormat="1" x14ac:dyDescent="0.2">
      <c r="A3" s="83"/>
      <c r="B3" s="83"/>
      <c r="C3" s="83"/>
      <c r="D3" s="83"/>
      <c r="F3" s="83"/>
      <c r="I3" s="85"/>
    </row>
    <row r="4" spans="1:13" ht="45" x14ac:dyDescent="0.2">
      <c r="A4" s="73" t="s">
        <v>455</v>
      </c>
      <c r="B4" s="73" t="s">
        <v>456</v>
      </c>
      <c r="C4" s="73" t="s">
        <v>457</v>
      </c>
      <c r="D4" s="73" t="s">
        <v>43</v>
      </c>
      <c r="E4" s="73" t="s">
        <v>458</v>
      </c>
      <c r="F4" s="73" t="s">
        <v>459</v>
      </c>
      <c r="G4" s="73" t="s">
        <v>460</v>
      </c>
      <c r="H4" s="73" t="s">
        <v>8</v>
      </c>
      <c r="I4" s="73" t="s">
        <v>461</v>
      </c>
      <c r="J4" s="74" t="s">
        <v>462</v>
      </c>
      <c r="K4" s="74" t="s">
        <v>463</v>
      </c>
      <c r="L4" s="74" t="s">
        <v>464</v>
      </c>
      <c r="M4" s="74" t="s">
        <v>465</v>
      </c>
    </row>
    <row r="5" spans="1:13" ht="157.5" hidden="1" x14ac:dyDescent="0.2">
      <c r="A5" s="76">
        <v>1</v>
      </c>
      <c r="B5" s="76">
        <v>2014</v>
      </c>
      <c r="C5" s="76">
        <v>800</v>
      </c>
      <c r="D5" s="76" t="s">
        <v>466</v>
      </c>
      <c r="E5" s="77" t="s">
        <v>467</v>
      </c>
      <c r="F5" s="76">
        <v>1</v>
      </c>
      <c r="G5" s="77" t="s">
        <v>468</v>
      </c>
      <c r="H5" s="77" t="s">
        <v>469</v>
      </c>
      <c r="I5" s="78" t="s">
        <v>470</v>
      </c>
      <c r="J5" s="79" t="s">
        <v>471</v>
      </c>
      <c r="K5" s="79" t="s">
        <v>472</v>
      </c>
      <c r="L5" s="79" t="s">
        <v>473</v>
      </c>
      <c r="M5" s="79" t="s">
        <v>474</v>
      </c>
    </row>
    <row r="6" spans="1:13" ht="157.5" hidden="1" x14ac:dyDescent="0.2">
      <c r="A6" s="76">
        <v>2</v>
      </c>
      <c r="B6" s="76">
        <v>2014</v>
      </c>
      <c r="C6" s="76">
        <v>800</v>
      </c>
      <c r="D6" s="76" t="s">
        <v>466</v>
      </c>
      <c r="E6" s="77" t="s">
        <v>467</v>
      </c>
      <c r="F6" s="76">
        <v>2</v>
      </c>
      <c r="G6" s="77" t="s">
        <v>475</v>
      </c>
      <c r="H6" s="77" t="s">
        <v>476</v>
      </c>
      <c r="I6" s="78" t="s">
        <v>477</v>
      </c>
      <c r="J6" s="79" t="s">
        <v>471</v>
      </c>
      <c r="K6" s="79" t="s">
        <v>472</v>
      </c>
      <c r="L6" s="79" t="s">
        <v>473</v>
      </c>
      <c r="M6" s="79" t="s">
        <v>474</v>
      </c>
    </row>
    <row r="7" spans="1:13" ht="135" hidden="1" x14ac:dyDescent="0.2">
      <c r="A7" s="76">
        <v>3</v>
      </c>
      <c r="B7" s="76">
        <v>2014</v>
      </c>
      <c r="C7" s="76">
        <v>800</v>
      </c>
      <c r="D7" s="76" t="s">
        <v>466</v>
      </c>
      <c r="E7" s="77" t="s">
        <v>467</v>
      </c>
      <c r="F7" s="76">
        <v>3</v>
      </c>
      <c r="G7" s="77" t="s">
        <v>478</v>
      </c>
      <c r="H7" s="77" t="s">
        <v>469</v>
      </c>
      <c r="I7" s="78" t="s">
        <v>479</v>
      </c>
      <c r="J7" s="79" t="s">
        <v>480</v>
      </c>
      <c r="K7" s="79" t="s">
        <v>481</v>
      </c>
      <c r="L7" s="79" t="s">
        <v>482</v>
      </c>
      <c r="M7" s="80" t="s">
        <v>483</v>
      </c>
    </row>
    <row r="8" spans="1:13" ht="90" hidden="1" x14ac:dyDescent="0.2">
      <c r="A8" s="76">
        <v>4</v>
      </c>
      <c r="B8" s="76">
        <v>2015</v>
      </c>
      <c r="C8" s="76">
        <v>42</v>
      </c>
      <c r="D8" s="76" t="s">
        <v>484</v>
      </c>
      <c r="E8" s="77" t="s">
        <v>485</v>
      </c>
      <c r="F8" s="76">
        <v>1</v>
      </c>
      <c r="G8" s="77" t="s">
        <v>486</v>
      </c>
      <c r="H8" s="77" t="s">
        <v>487</v>
      </c>
      <c r="I8" s="78" t="s">
        <v>488</v>
      </c>
      <c r="J8" s="79" t="s">
        <v>489</v>
      </c>
      <c r="K8" s="79" t="s">
        <v>490</v>
      </c>
      <c r="L8" s="79" t="s">
        <v>491</v>
      </c>
      <c r="M8" s="79" t="s">
        <v>492</v>
      </c>
    </row>
    <row r="9" spans="1:13" ht="90" hidden="1" x14ac:dyDescent="0.2">
      <c r="A9" s="76">
        <v>5</v>
      </c>
      <c r="B9" s="76">
        <v>2015</v>
      </c>
      <c r="C9" s="76">
        <v>42</v>
      </c>
      <c r="D9" s="76" t="s">
        <v>484</v>
      </c>
      <c r="E9" s="77" t="s">
        <v>485</v>
      </c>
      <c r="F9" s="76">
        <v>2</v>
      </c>
      <c r="G9" s="77" t="s">
        <v>493</v>
      </c>
      <c r="H9" s="77" t="s">
        <v>494</v>
      </c>
      <c r="I9" s="78" t="s">
        <v>495</v>
      </c>
      <c r="J9" s="79" t="s">
        <v>489</v>
      </c>
      <c r="K9" s="79" t="s">
        <v>490</v>
      </c>
      <c r="L9" s="79" t="s">
        <v>491</v>
      </c>
      <c r="M9" s="79" t="s">
        <v>492</v>
      </c>
    </row>
    <row r="10" spans="1:13" ht="90" hidden="1" x14ac:dyDescent="0.2">
      <c r="A10" s="76">
        <v>6</v>
      </c>
      <c r="B10" s="76">
        <v>2015</v>
      </c>
      <c r="C10" s="76">
        <v>42</v>
      </c>
      <c r="D10" s="76" t="s">
        <v>484</v>
      </c>
      <c r="E10" s="77" t="s">
        <v>485</v>
      </c>
      <c r="F10" s="76">
        <v>3</v>
      </c>
      <c r="G10" s="77" t="s">
        <v>496</v>
      </c>
      <c r="H10" s="77" t="s">
        <v>497</v>
      </c>
      <c r="I10" s="78" t="s">
        <v>498</v>
      </c>
      <c r="J10" s="79" t="s">
        <v>489</v>
      </c>
      <c r="K10" s="79" t="s">
        <v>490</v>
      </c>
      <c r="L10" s="79" t="s">
        <v>491</v>
      </c>
      <c r="M10" s="79" t="s">
        <v>492</v>
      </c>
    </row>
    <row r="11" spans="1:13" ht="67.5" hidden="1" x14ac:dyDescent="0.2">
      <c r="A11" s="76">
        <v>7</v>
      </c>
      <c r="B11" s="76">
        <v>2015</v>
      </c>
      <c r="C11" s="76">
        <v>42</v>
      </c>
      <c r="D11" s="76" t="s">
        <v>499</v>
      </c>
      <c r="E11" s="77" t="s">
        <v>500</v>
      </c>
      <c r="F11" s="76">
        <v>1</v>
      </c>
      <c r="G11" s="77" t="s">
        <v>501</v>
      </c>
      <c r="H11" s="77" t="s">
        <v>502</v>
      </c>
      <c r="I11" s="78" t="s">
        <v>503</v>
      </c>
      <c r="J11" s="79" t="s">
        <v>504</v>
      </c>
      <c r="K11" s="79" t="s">
        <v>505</v>
      </c>
      <c r="L11" s="79" t="s">
        <v>505</v>
      </c>
      <c r="M11" s="79" t="s">
        <v>505</v>
      </c>
    </row>
    <row r="12" spans="1:13" ht="157.5" hidden="1" x14ac:dyDescent="0.2">
      <c r="A12" s="76">
        <v>8</v>
      </c>
      <c r="B12" s="76">
        <v>2015</v>
      </c>
      <c r="C12" s="76">
        <v>42</v>
      </c>
      <c r="D12" s="76" t="s">
        <v>506</v>
      </c>
      <c r="E12" s="77" t="s">
        <v>507</v>
      </c>
      <c r="F12" s="76">
        <v>1</v>
      </c>
      <c r="G12" s="77" t="s">
        <v>508</v>
      </c>
      <c r="H12" s="77" t="s">
        <v>469</v>
      </c>
      <c r="I12" s="78" t="s">
        <v>509</v>
      </c>
      <c r="J12" s="79" t="s">
        <v>471</v>
      </c>
      <c r="K12" s="79" t="s">
        <v>472</v>
      </c>
      <c r="L12" s="79" t="s">
        <v>473</v>
      </c>
      <c r="M12" s="79" t="s">
        <v>474</v>
      </c>
    </row>
    <row r="13" spans="1:13" ht="157.5" hidden="1" x14ac:dyDescent="0.2">
      <c r="A13" s="76">
        <v>9</v>
      </c>
      <c r="B13" s="76">
        <v>2015</v>
      </c>
      <c r="C13" s="76">
        <v>42</v>
      </c>
      <c r="D13" s="76" t="s">
        <v>506</v>
      </c>
      <c r="E13" s="77" t="s">
        <v>507</v>
      </c>
      <c r="F13" s="76">
        <v>2</v>
      </c>
      <c r="G13" s="77" t="s">
        <v>510</v>
      </c>
      <c r="H13" s="77" t="s">
        <v>476</v>
      </c>
      <c r="I13" s="78" t="s">
        <v>511</v>
      </c>
      <c r="J13" s="79" t="s">
        <v>471</v>
      </c>
      <c r="K13" s="79" t="s">
        <v>472</v>
      </c>
      <c r="L13" s="79" t="s">
        <v>473</v>
      </c>
      <c r="M13" s="79" t="s">
        <v>474</v>
      </c>
    </row>
    <row r="14" spans="1:13" ht="157.5" hidden="1" x14ac:dyDescent="0.2">
      <c r="A14" s="76">
        <v>10</v>
      </c>
      <c r="B14" s="76">
        <v>2015</v>
      </c>
      <c r="C14" s="76">
        <v>42</v>
      </c>
      <c r="D14" s="76" t="s">
        <v>506</v>
      </c>
      <c r="E14" s="77" t="s">
        <v>507</v>
      </c>
      <c r="F14" s="76">
        <v>3</v>
      </c>
      <c r="G14" s="77" t="s">
        <v>512</v>
      </c>
      <c r="H14" s="77" t="s">
        <v>469</v>
      </c>
      <c r="I14" s="78" t="s">
        <v>513</v>
      </c>
      <c r="J14" s="79" t="s">
        <v>471</v>
      </c>
      <c r="K14" s="79" t="s">
        <v>472</v>
      </c>
      <c r="L14" s="79" t="s">
        <v>473</v>
      </c>
      <c r="M14" s="79" t="s">
        <v>474</v>
      </c>
    </row>
    <row r="15" spans="1:13" ht="157.5" hidden="1" x14ac:dyDescent="0.2">
      <c r="A15" s="76">
        <v>11</v>
      </c>
      <c r="B15" s="76">
        <v>2015</v>
      </c>
      <c r="C15" s="76">
        <v>42</v>
      </c>
      <c r="D15" s="76" t="s">
        <v>506</v>
      </c>
      <c r="E15" s="77" t="s">
        <v>507</v>
      </c>
      <c r="F15" s="76">
        <v>4</v>
      </c>
      <c r="G15" s="77" t="s">
        <v>514</v>
      </c>
      <c r="H15" s="77" t="s">
        <v>469</v>
      </c>
      <c r="I15" s="78" t="s">
        <v>515</v>
      </c>
      <c r="J15" s="79" t="s">
        <v>471</v>
      </c>
      <c r="K15" s="79" t="s">
        <v>472</v>
      </c>
      <c r="L15" s="79" t="s">
        <v>473</v>
      </c>
      <c r="M15" s="79" t="s">
        <v>474</v>
      </c>
    </row>
    <row r="16" spans="1:13" ht="135" hidden="1" x14ac:dyDescent="0.2">
      <c r="A16" s="76">
        <v>12</v>
      </c>
      <c r="B16" s="76">
        <v>2015</v>
      </c>
      <c r="C16" s="76">
        <v>42</v>
      </c>
      <c r="D16" s="76" t="s">
        <v>516</v>
      </c>
      <c r="E16" s="77" t="s">
        <v>517</v>
      </c>
      <c r="F16" s="76">
        <v>1</v>
      </c>
      <c r="G16" s="77" t="s">
        <v>518</v>
      </c>
      <c r="H16" s="77" t="s">
        <v>469</v>
      </c>
      <c r="I16" s="78" t="s">
        <v>519</v>
      </c>
      <c r="J16" s="79" t="s">
        <v>480</v>
      </c>
      <c r="K16" s="79" t="s">
        <v>481</v>
      </c>
      <c r="L16" s="79" t="s">
        <v>482</v>
      </c>
      <c r="M16" s="80" t="s">
        <v>483</v>
      </c>
    </row>
    <row r="17" spans="1:13" ht="135" hidden="1" x14ac:dyDescent="0.2">
      <c r="A17" s="76">
        <v>13</v>
      </c>
      <c r="B17" s="76">
        <v>2015</v>
      </c>
      <c r="C17" s="76">
        <v>42</v>
      </c>
      <c r="D17" s="76" t="s">
        <v>516</v>
      </c>
      <c r="E17" s="77" t="s">
        <v>517</v>
      </c>
      <c r="F17" s="76">
        <v>2</v>
      </c>
      <c r="G17" s="77" t="s">
        <v>475</v>
      </c>
      <c r="H17" s="77" t="s">
        <v>476</v>
      </c>
      <c r="I17" s="78" t="s">
        <v>520</v>
      </c>
      <c r="J17" s="79" t="s">
        <v>480</v>
      </c>
      <c r="K17" s="79" t="s">
        <v>481</v>
      </c>
      <c r="L17" s="79" t="s">
        <v>482</v>
      </c>
      <c r="M17" s="80" t="s">
        <v>483</v>
      </c>
    </row>
    <row r="18" spans="1:13" ht="135" hidden="1" x14ac:dyDescent="0.2">
      <c r="A18" s="76">
        <v>14</v>
      </c>
      <c r="B18" s="76">
        <v>2015</v>
      </c>
      <c r="C18" s="76">
        <v>42</v>
      </c>
      <c r="D18" s="76" t="s">
        <v>516</v>
      </c>
      <c r="E18" s="77" t="s">
        <v>517</v>
      </c>
      <c r="F18" s="76">
        <v>3</v>
      </c>
      <c r="G18" s="77" t="s">
        <v>521</v>
      </c>
      <c r="H18" s="77" t="s">
        <v>469</v>
      </c>
      <c r="I18" s="78" t="s">
        <v>522</v>
      </c>
      <c r="J18" s="79" t="s">
        <v>480</v>
      </c>
      <c r="K18" s="79" t="s">
        <v>481</v>
      </c>
      <c r="L18" s="79" t="s">
        <v>482</v>
      </c>
      <c r="M18" s="80" t="s">
        <v>483</v>
      </c>
    </row>
    <row r="19" spans="1:13" ht="135" hidden="1" x14ac:dyDescent="0.2">
      <c r="A19" s="76">
        <v>15</v>
      </c>
      <c r="B19" s="76">
        <v>2015</v>
      </c>
      <c r="C19" s="76">
        <v>42</v>
      </c>
      <c r="D19" s="76" t="s">
        <v>516</v>
      </c>
      <c r="E19" s="77" t="s">
        <v>517</v>
      </c>
      <c r="F19" s="76">
        <v>4</v>
      </c>
      <c r="G19" s="77" t="s">
        <v>523</v>
      </c>
      <c r="H19" s="77" t="s">
        <v>469</v>
      </c>
      <c r="I19" s="78" t="s">
        <v>524</v>
      </c>
      <c r="J19" s="79" t="s">
        <v>480</v>
      </c>
      <c r="K19" s="79" t="s">
        <v>481</v>
      </c>
      <c r="L19" s="79" t="s">
        <v>482</v>
      </c>
      <c r="M19" s="80" t="s">
        <v>483</v>
      </c>
    </row>
    <row r="20" spans="1:13" ht="135" hidden="1" x14ac:dyDescent="0.2">
      <c r="A20" s="76">
        <v>16</v>
      </c>
      <c r="B20" s="76">
        <v>2015</v>
      </c>
      <c r="C20" s="76">
        <v>42</v>
      </c>
      <c r="D20" s="76" t="s">
        <v>525</v>
      </c>
      <c r="E20" s="77" t="s">
        <v>526</v>
      </c>
      <c r="F20" s="76">
        <v>1</v>
      </c>
      <c r="G20" s="77" t="s">
        <v>527</v>
      </c>
      <c r="H20" s="77" t="s">
        <v>528</v>
      </c>
      <c r="I20" s="78" t="s">
        <v>529</v>
      </c>
      <c r="J20" s="79" t="s">
        <v>530</v>
      </c>
      <c r="K20" s="79" t="s">
        <v>531</v>
      </c>
      <c r="L20" s="79" t="s">
        <v>532</v>
      </c>
      <c r="M20" s="80" t="s">
        <v>533</v>
      </c>
    </row>
    <row r="21" spans="1:13" ht="101.25" x14ac:dyDescent="0.2">
      <c r="A21" s="76">
        <v>17</v>
      </c>
      <c r="B21" s="76">
        <v>2015</v>
      </c>
      <c r="C21" s="76">
        <v>42</v>
      </c>
      <c r="D21" s="76" t="s">
        <v>534</v>
      </c>
      <c r="E21" s="77" t="s">
        <v>535</v>
      </c>
      <c r="F21" s="76">
        <v>7</v>
      </c>
      <c r="G21" s="77" t="s">
        <v>536</v>
      </c>
      <c r="H21" s="77" t="s">
        <v>537</v>
      </c>
      <c r="I21" s="78" t="s">
        <v>538</v>
      </c>
      <c r="J21" s="79" t="s">
        <v>539</v>
      </c>
      <c r="K21" s="79" t="s">
        <v>540</v>
      </c>
      <c r="L21" s="79" t="s">
        <v>541</v>
      </c>
      <c r="M21" s="79" t="s">
        <v>542</v>
      </c>
    </row>
    <row r="22" spans="1:13" ht="101.25" x14ac:dyDescent="0.2">
      <c r="A22" s="76">
        <v>18</v>
      </c>
      <c r="B22" s="76">
        <v>2015</v>
      </c>
      <c r="C22" s="76">
        <v>42</v>
      </c>
      <c r="D22" s="76" t="s">
        <v>534</v>
      </c>
      <c r="E22" s="77" t="s">
        <v>535</v>
      </c>
      <c r="F22" s="76">
        <v>8</v>
      </c>
      <c r="G22" s="77" t="s">
        <v>543</v>
      </c>
      <c r="H22" s="77" t="s">
        <v>544</v>
      </c>
      <c r="I22" s="78" t="s">
        <v>545</v>
      </c>
      <c r="J22" s="79" t="s">
        <v>539</v>
      </c>
      <c r="K22" s="79" t="s">
        <v>540</v>
      </c>
      <c r="L22" s="79" t="s">
        <v>541</v>
      </c>
      <c r="M22" s="79" t="s">
        <v>542</v>
      </c>
    </row>
    <row r="23" spans="1:13" ht="101.25" x14ac:dyDescent="0.2">
      <c r="A23" s="76">
        <v>19</v>
      </c>
      <c r="B23" s="76">
        <v>2015</v>
      </c>
      <c r="C23" s="76">
        <v>42</v>
      </c>
      <c r="D23" s="76" t="s">
        <v>534</v>
      </c>
      <c r="E23" s="77" t="s">
        <v>535</v>
      </c>
      <c r="F23" s="76">
        <v>9</v>
      </c>
      <c r="G23" s="77" t="s">
        <v>546</v>
      </c>
      <c r="H23" s="77" t="s">
        <v>547</v>
      </c>
      <c r="I23" s="78" t="s">
        <v>548</v>
      </c>
      <c r="J23" s="79" t="s">
        <v>539</v>
      </c>
      <c r="K23" s="79" t="s">
        <v>540</v>
      </c>
      <c r="L23" s="79" t="s">
        <v>541</v>
      </c>
      <c r="M23" s="79" t="s">
        <v>542</v>
      </c>
    </row>
    <row r="24" spans="1:13" ht="101.25" x14ac:dyDescent="0.2">
      <c r="A24" s="76">
        <v>20</v>
      </c>
      <c r="B24" s="76">
        <v>2015</v>
      </c>
      <c r="C24" s="76">
        <v>42</v>
      </c>
      <c r="D24" s="76" t="s">
        <v>549</v>
      </c>
      <c r="E24" s="77" t="s">
        <v>550</v>
      </c>
      <c r="F24" s="76">
        <v>1</v>
      </c>
      <c r="G24" s="77" t="s">
        <v>551</v>
      </c>
      <c r="H24" s="77" t="s">
        <v>494</v>
      </c>
      <c r="I24" s="78" t="s">
        <v>552</v>
      </c>
      <c r="J24" s="79" t="s">
        <v>539</v>
      </c>
      <c r="K24" s="79" t="s">
        <v>540</v>
      </c>
      <c r="L24" s="79" t="s">
        <v>541</v>
      </c>
      <c r="M24" s="79" t="s">
        <v>542</v>
      </c>
    </row>
    <row r="25" spans="1:13" ht="78.75" x14ac:dyDescent="0.2">
      <c r="A25" s="76">
        <v>21</v>
      </c>
      <c r="B25" s="76">
        <v>2015</v>
      </c>
      <c r="C25" s="76">
        <v>42</v>
      </c>
      <c r="D25" s="76" t="s">
        <v>553</v>
      </c>
      <c r="E25" s="77" t="s">
        <v>554</v>
      </c>
      <c r="F25" s="76">
        <v>1</v>
      </c>
      <c r="G25" s="77" t="s">
        <v>555</v>
      </c>
      <c r="H25" s="77" t="s">
        <v>494</v>
      </c>
      <c r="I25" s="78" t="s">
        <v>556</v>
      </c>
      <c r="J25" s="79" t="s">
        <v>557</v>
      </c>
      <c r="K25" s="79" t="s">
        <v>558</v>
      </c>
      <c r="L25" s="80" t="s">
        <v>558</v>
      </c>
      <c r="M25" s="80" t="s">
        <v>558</v>
      </c>
    </row>
    <row r="26" spans="1:13" ht="112.5" hidden="1" x14ac:dyDescent="0.2">
      <c r="A26" s="76">
        <v>22</v>
      </c>
      <c r="B26" s="76">
        <v>2015</v>
      </c>
      <c r="C26" s="76">
        <v>249</v>
      </c>
      <c r="D26" s="76" t="s">
        <v>559</v>
      </c>
      <c r="E26" s="77" t="s">
        <v>560</v>
      </c>
      <c r="F26" s="76">
        <v>1</v>
      </c>
      <c r="G26" s="77" t="s">
        <v>561</v>
      </c>
      <c r="H26" s="77" t="s">
        <v>494</v>
      </c>
      <c r="I26" s="78" t="s">
        <v>562</v>
      </c>
      <c r="J26" s="79" t="s">
        <v>578</v>
      </c>
      <c r="K26" s="79" t="s">
        <v>563</v>
      </c>
      <c r="L26" s="80" t="s">
        <v>564</v>
      </c>
      <c r="M26" s="80" t="s">
        <v>564</v>
      </c>
    </row>
    <row r="27" spans="1:13" ht="112.5" hidden="1" x14ac:dyDescent="0.2">
      <c r="A27" s="76">
        <v>23</v>
      </c>
      <c r="B27" s="76">
        <v>2015</v>
      </c>
      <c r="C27" s="76">
        <v>249</v>
      </c>
      <c r="D27" s="76" t="s">
        <v>565</v>
      </c>
      <c r="E27" s="77" t="s">
        <v>566</v>
      </c>
      <c r="F27" s="76">
        <v>1</v>
      </c>
      <c r="G27" s="77" t="s">
        <v>567</v>
      </c>
      <c r="H27" s="77" t="s">
        <v>568</v>
      </c>
      <c r="I27" s="78" t="s">
        <v>569</v>
      </c>
      <c r="J27" s="79" t="s">
        <v>578</v>
      </c>
      <c r="K27" s="79" t="s">
        <v>563</v>
      </c>
      <c r="L27" s="80" t="s">
        <v>564</v>
      </c>
      <c r="M27" s="80" t="s">
        <v>564</v>
      </c>
    </row>
    <row r="28" spans="1:13" ht="112.5" hidden="1" x14ac:dyDescent="0.2">
      <c r="A28" s="76">
        <v>24</v>
      </c>
      <c r="B28" s="76">
        <v>2015</v>
      </c>
      <c r="C28" s="76">
        <v>249</v>
      </c>
      <c r="D28" s="76" t="s">
        <v>570</v>
      </c>
      <c r="E28" s="77" t="s">
        <v>571</v>
      </c>
      <c r="F28" s="76">
        <v>1</v>
      </c>
      <c r="G28" s="77" t="s">
        <v>572</v>
      </c>
      <c r="H28" s="77" t="s">
        <v>573</v>
      </c>
      <c r="I28" s="78" t="s">
        <v>574</v>
      </c>
      <c r="J28" s="79" t="s">
        <v>578</v>
      </c>
      <c r="K28" s="79" t="s">
        <v>563</v>
      </c>
      <c r="L28" s="80" t="s">
        <v>564</v>
      </c>
      <c r="M28" s="80" t="s">
        <v>564</v>
      </c>
    </row>
  </sheetData>
  <mergeCells count="2">
    <mergeCell ref="B1:G1"/>
    <mergeCell ref="B2:G2"/>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workbookViewId="0">
      <selection activeCell="E1" sqref="E1"/>
    </sheetView>
  </sheetViews>
  <sheetFormatPr baseColWidth="10" defaultColWidth="0" defaultRowHeight="15" x14ac:dyDescent="0.25"/>
  <cols>
    <col min="1" max="1" width="11.42578125" style="14" customWidth="1"/>
    <col min="2" max="2" width="41.7109375" style="14" customWidth="1"/>
    <col min="3" max="3" width="14.7109375" style="14" customWidth="1"/>
    <col min="4" max="4" width="13.5703125" style="14" customWidth="1"/>
    <col min="5" max="5" width="12.140625" style="14" customWidth="1"/>
    <col min="6" max="6" width="13.85546875" style="14" customWidth="1"/>
    <col min="7" max="7" width="15.85546875" style="14" customWidth="1"/>
    <col min="8" max="8" width="15.140625" style="14" customWidth="1"/>
    <col min="9" max="9" width="40.85546875" style="14" hidden="1" customWidth="1"/>
    <col min="10" max="10" width="18.5703125" style="14" hidden="1" customWidth="1"/>
    <col min="11" max="11" width="11.42578125" style="14" customWidth="1"/>
    <col min="12" max="16382" width="11.42578125" style="14" hidden="1" customWidth="1"/>
    <col min="16383" max="16383" width="9.140625" style="14" hidden="1" customWidth="1"/>
    <col min="16384" max="16384" width="9.7109375" style="14" hidden="1" customWidth="1"/>
  </cols>
  <sheetData>
    <row r="1" spans="1:11 16384:16384" x14ac:dyDescent="0.25">
      <c r="D1" s="15" t="s">
        <v>54</v>
      </c>
      <c r="E1" s="64">
        <v>0</v>
      </c>
    </row>
    <row r="3" spans="1:11 16384:16384" ht="18" customHeight="1" x14ac:dyDescent="0.25">
      <c r="B3" s="124" t="s">
        <v>115</v>
      </c>
      <c r="C3" s="124"/>
      <c r="D3" s="124"/>
      <c r="E3" s="124"/>
      <c r="F3" s="124"/>
      <c r="G3" s="124"/>
      <c r="H3" s="124"/>
      <c r="I3" s="124"/>
    </row>
    <row r="6" spans="1:11 16384:16384" ht="18" customHeight="1" x14ac:dyDescent="0.25">
      <c r="B6" s="124" t="s">
        <v>113</v>
      </c>
      <c r="C6" s="124"/>
      <c r="D6" s="124"/>
      <c r="E6" s="124"/>
      <c r="F6" s="124"/>
      <c r="G6" s="124"/>
      <c r="H6" s="124"/>
      <c r="I6" s="124"/>
    </row>
    <row r="8" spans="1:11 16384:16384" s="2" customFormat="1" ht="60" x14ac:dyDescent="0.25">
      <c r="A8" s="16"/>
      <c r="B8" s="2" t="s">
        <v>109</v>
      </c>
      <c r="C8" s="2" t="s">
        <v>64</v>
      </c>
      <c r="D8" s="2" t="s">
        <v>65</v>
      </c>
      <c r="E8" s="2" t="s">
        <v>108</v>
      </c>
      <c r="F8" s="2" t="s">
        <v>110</v>
      </c>
      <c r="G8" s="2" t="s">
        <v>369</v>
      </c>
      <c r="H8" s="2" t="s">
        <v>368</v>
      </c>
      <c r="I8" s="2" t="s">
        <v>122</v>
      </c>
      <c r="J8" s="2" t="s">
        <v>360</v>
      </c>
      <c r="K8" s="16"/>
      <c r="XFD8" s="16"/>
    </row>
    <row r="9" spans="1:11 16384:16384" s="1" customFormat="1" ht="75" x14ac:dyDescent="0.25">
      <c r="A9" s="14"/>
      <c r="B9" s="6" t="s">
        <v>13</v>
      </c>
      <c r="C9" s="7">
        <f>COUNTIF(Completo!$K$7:$K$56,Resumen!B9)</f>
        <v>10</v>
      </c>
      <c r="D9" s="2">
        <f>COUNTIFS(Completo!$K$7:$K$56,Resumen!B9,Completo!$CS$7:$CS$56,Resumen!$D$1)</f>
        <v>10</v>
      </c>
      <c r="E9" s="2">
        <f>+C9-D9</f>
        <v>0</v>
      </c>
      <c r="F9" s="3">
        <f>+D9/C9</f>
        <v>1</v>
      </c>
      <c r="G9" s="63">
        <f>COUNTIFS(Completo!$K$7:$K$56,Resumen!B9,Completo!$CR$7:$CR$56,Resumen!$E$1)</f>
        <v>0</v>
      </c>
      <c r="H9" s="4">
        <f>AVERAGEIFS(Completo!$CR$7:$CR$56,Completo!$K$7:$K$56,Resumen!B9)</f>
        <v>1</v>
      </c>
      <c r="I9" s="13" t="s">
        <v>361</v>
      </c>
      <c r="J9" s="19">
        <v>0.62</v>
      </c>
      <c r="K9" s="14"/>
      <c r="XFD9" s="14"/>
    </row>
    <row r="10" spans="1:11 16384:16384" s="1" customFormat="1" ht="45" x14ac:dyDescent="0.25">
      <c r="A10" s="14"/>
      <c r="B10" s="6" t="s">
        <v>17</v>
      </c>
      <c r="C10" s="7">
        <f>COUNTIF(Completo!$K$7:$K$56,Resumen!B10)</f>
        <v>4</v>
      </c>
      <c r="D10" s="2">
        <f>COUNTIFS(Completo!$K$7:$K$56,Resumen!B10,Completo!$CS$7:$CS$56,Resumen!$D$1)</f>
        <v>4</v>
      </c>
      <c r="E10" s="2">
        <f t="shared" ref="E10:E16" si="0">+C10-D10</f>
        <v>0</v>
      </c>
      <c r="F10" s="3">
        <f t="shared" ref="F10:F17" si="1">+D10/C10</f>
        <v>1</v>
      </c>
      <c r="G10" s="63">
        <f>COUNTIFS(Completo!$K$7:$K$56,Resumen!B10,Completo!$CR$7:$CR$56,Resumen!$E$1)</f>
        <v>0</v>
      </c>
      <c r="H10" s="4">
        <f>AVERAGEIFS(Completo!$CR$7:$CR$56,Completo!$K$7:$K$56,Resumen!B10)</f>
        <v>1</v>
      </c>
      <c r="I10" s="13" t="s">
        <v>362</v>
      </c>
      <c r="J10" s="19">
        <v>0.7</v>
      </c>
      <c r="K10" s="14"/>
      <c r="XFD10" s="14"/>
    </row>
    <row r="11" spans="1:11 16384:16384" s="1" customFormat="1" ht="90" x14ac:dyDescent="0.25">
      <c r="A11" s="14"/>
      <c r="B11" s="6" t="s">
        <v>22</v>
      </c>
      <c r="C11" s="7">
        <f>COUNTIF(Completo!$K$7:$K$56,Resumen!B11)</f>
        <v>16</v>
      </c>
      <c r="D11" s="2">
        <f>COUNTIFS(Completo!$K$7:$K$56,Resumen!B11,Completo!$CS$7:$CS$56,Resumen!$D$1)</f>
        <v>16</v>
      </c>
      <c r="E11" s="2">
        <f t="shared" si="0"/>
        <v>0</v>
      </c>
      <c r="F11" s="3">
        <f t="shared" si="1"/>
        <v>1</v>
      </c>
      <c r="G11" s="63">
        <f>COUNTIFS(Completo!$K$7:$K$56,Resumen!B11,Completo!$CR$7:$CR$56,Resumen!$E$1)</f>
        <v>0</v>
      </c>
      <c r="H11" s="4">
        <f>AVERAGEIFS(Completo!$CR$7:$CR$56,Completo!$K$7:$K$56,Resumen!B11)</f>
        <v>1.0625</v>
      </c>
      <c r="I11" s="13" t="s">
        <v>363</v>
      </c>
      <c r="J11" s="19">
        <f>+Tabla1[[#This Row],[Promedio cumplimiento acciones - Total]]</f>
        <v>1.0625</v>
      </c>
      <c r="K11" s="14"/>
      <c r="XFD11" s="14"/>
    </row>
    <row r="12" spans="1:11 16384:16384" s="1" customFormat="1" x14ac:dyDescent="0.25">
      <c r="A12" s="14"/>
      <c r="B12" s="6" t="s">
        <v>23</v>
      </c>
      <c r="C12" s="7">
        <f>COUNTIF(Completo!$K$7:$K$56,Resumen!B12)</f>
        <v>0</v>
      </c>
      <c r="D12" s="2">
        <f>COUNTIFS(Completo!$K$7:$K$56,Resumen!B12,Completo!$CS$7:$CS$56,Resumen!$D$1)</f>
        <v>0</v>
      </c>
      <c r="E12" s="2">
        <f t="shared" si="0"/>
        <v>0</v>
      </c>
      <c r="F12" s="3" t="e">
        <f t="shared" si="1"/>
        <v>#DIV/0!</v>
      </c>
      <c r="G12" s="63">
        <f>COUNTIFS(Completo!$K$7:$K$56,Resumen!B12,Completo!$CR$7:$CR$56,Resumen!$E$1)</f>
        <v>0</v>
      </c>
      <c r="H12" s="4" t="e">
        <f>AVERAGEIFS(Completo!$CR$7:$CR$56,Completo!$K$7:$K$56,Resumen!B12)</f>
        <v>#DIV/0!</v>
      </c>
      <c r="I12" s="13"/>
      <c r="J12" s="19">
        <v>1</v>
      </c>
      <c r="K12" s="14"/>
      <c r="XFD12" s="14"/>
    </row>
    <row r="13" spans="1:11 16384:16384" s="1" customFormat="1" x14ac:dyDescent="0.25">
      <c r="A13" s="14"/>
      <c r="B13" s="6" t="s">
        <v>32</v>
      </c>
      <c r="C13" s="7">
        <f>COUNTIF(Completo!$K$7:$K$56,Resumen!B13)</f>
        <v>5</v>
      </c>
      <c r="D13" s="2">
        <f>COUNTIFS(Completo!$K$7:$K$56,Resumen!B13,Completo!$CS$7:$CS$56,Resumen!$D$1)</f>
        <v>5</v>
      </c>
      <c r="E13" s="2">
        <f t="shared" si="0"/>
        <v>0</v>
      </c>
      <c r="F13" s="3">
        <f t="shared" si="1"/>
        <v>1</v>
      </c>
      <c r="G13" s="63">
        <f>COUNTIFS(Completo!$K$7:$K$56,Resumen!B13,Completo!$CR$7:$CR$56,Resumen!$E$1)</f>
        <v>0</v>
      </c>
      <c r="H13" s="4">
        <f>AVERAGEIFS(Completo!$CR$7:$CR$56,Completo!$K$7:$K$56,Resumen!B13)</f>
        <v>1</v>
      </c>
      <c r="I13" s="13" t="s">
        <v>364</v>
      </c>
      <c r="J13" s="19">
        <f>+Tabla1[[#This Row],[Promedio cumplimiento acciones - Total]]</f>
        <v>1</v>
      </c>
      <c r="K13" s="14"/>
      <c r="XFD13" s="14"/>
    </row>
    <row r="14" spans="1:11 16384:16384" s="1" customFormat="1" ht="30" x14ac:dyDescent="0.25">
      <c r="A14" s="14"/>
      <c r="B14" s="6" t="s">
        <v>27</v>
      </c>
      <c r="C14" s="7">
        <f>COUNTIF(Completo!$K$7:$K$56,Resumen!B14)</f>
        <v>6</v>
      </c>
      <c r="D14" s="2">
        <f>COUNTIFS(Completo!$K$7:$K$56,Resumen!B14,Completo!$CS$7:$CS$56,Resumen!$D$1)</f>
        <v>6</v>
      </c>
      <c r="E14" s="2">
        <f t="shared" si="0"/>
        <v>0</v>
      </c>
      <c r="F14" s="3">
        <f t="shared" si="1"/>
        <v>1</v>
      </c>
      <c r="G14" s="63">
        <f>COUNTIFS(Completo!$K$7:$K$56,Resumen!B14,Completo!$CR$7:$CR$56,Resumen!$E$1)</f>
        <v>0</v>
      </c>
      <c r="H14" s="4">
        <f>AVERAGEIFS(Completo!$CR$7:$CR$56,Completo!$K$7:$K$56,Resumen!B14)</f>
        <v>1</v>
      </c>
      <c r="I14" s="13" t="s">
        <v>365</v>
      </c>
      <c r="J14" s="19">
        <v>0.81</v>
      </c>
      <c r="K14" s="14"/>
      <c r="XFD14" s="14"/>
    </row>
    <row r="15" spans="1:11 16384:16384" s="1" customFormat="1" x14ac:dyDescent="0.25">
      <c r="A15" s="14"/>
      <c r="B15" s="6" t="s">
        <v>42</v>
      </c>
      <c r="C15" s="7">
        <f>COUNTIF(Completo!$K$7:$K$56,Resumen!B15)</f>
        <v>0</v>
      </c>
      <c r="D15" s="2">
        <f>COUNTIFS(Completo!$K$7:$K$56,Resumen!B15,Completo!$CS$7:$CS$56,Resumen!$D$1)</f>
        <v>0</v>
      </c>
      <c r="E15" s="2">
        <f t="shared" si="0"/>
        <v>0</v>
      </c>
      <c r="F15" s="3" t="e">
        <f t="shared" si="1"/>
        <v>#DIV/0!</v>
      </c>
      <c r="G15" s="63">
        <f>COUNTIFS(Completo!$K$7:$K$56,Resumen!B15,Completo!$CR$7:$CR$56,Resumen!$E$1)</f>
        <v>0</v>
      </c>
      <c r="H15" s="4" t="e">
        <f>AVERAGEIFS(Completo!$CR$7:$CR$56,Completo!$K$7:$K$56,Resumen!B15)</f>
        <v>#DIV/0!</v>
      </c>
      <c r="I15" s="13"/>
      <c r="J15" s="19">
        <v>1</v>
      </c>
      <c r="K15" s="14"/>
      <c r="XFD15" s="14"/>
    </row>
    <row r="16" spans="1:11 16384:16384" s="1" customFormat="1" x14ac:dyDescent="0.25">
      <c r="A16" s="14"/>
      <c r="B16" s="6" t="s">
        <v>84</v>
      </c>
      <c r="C16" s="7">
        <f>COUNTIF(Completo!$K$7:$K$56,Resumen!B16)</f>
        <v>4</v>
      </c>
      <c r="D16" s="2">
        <f>COUNTIFS(Completo!$K$7:$K$56,Resumen!B16,Completo!$CS$7:$CS$56,Resumen!$D$1)</f>
        <v>4</v>
      </c>
      <c r="E16" s="2">
        <f t="shared" si="0"/>
        <v>0</v>
      </c>
      <c r="F16" s="3">
        <f t="shared" si="1"/>
        <v>1</v>
      </c>
      <c r="G16" s="63">
        <f>COUNTIFS(Completo!$K$7:$K$56,Resumen!B16,Completo!$CR$7:$CR$56,Resumen!$E$1)</f>
        <v>0</v>
      </c>
      <c r="H16" s="4">
        <f>AVERAGEIFS(Completo!$CR$7:$CR$56,Completo!$K$7:$K$56,Resumen!B16)</f>
        <v>1</v>
      </c>
      <c r="I16" s="13"/>
      <c r="J16" s="19">
        <f>+Tabla1[[#This Row],[Promedio cumplimiento acciones - Total]]</f>
        <v>1</v>
      </c>
      <c r="K16" s="14"/>
      <c r="XFD16" s="14"/>
    </row>
    <row r="17" spans="1:11 16384:16384" s="1" customFormat="1" ht="30" x14ac:dyDescent="0.25">
      <c r="A17" s="14"/>
      <c r="B17" s="6" t="s">
        <v>262</v>
      </c>
      <c r="C17" s="7">
        <f>COUNTIF(Completo!$K$7:$K$56,Resumen!B17)</f>
        <v>1</v>
      </c>
      <c r="D17" s="2">
        <f>COUNTIFS(Completo!$K$7:$K$56,Resumen!B17,Completo!$CS$7:$CS$56,Resumen!$D$1)</f>
        <v>1</v>
      </c>
      <c r="E17" s="2">
        <f>+C17-D17</f>
        <v>0</v>
      </c>
      <c r="F17" s="3">
        <f t="shared" si="1"/>
        <v>1</v>
      </c>
      <c r="G17" s="63">
        <f>COUNTIFS(Completo!$K$7:$K$56,Resumen!B17,Completo!$CR$7:$CR$56,Resumen!$E$1)</f>
        <v>0</v>
      </c>
      <c r="H17" s="4">
        <f>AVERAGEIFS(Completo!$CR$7:$CR$56,Completo!$K$7:$K$56,Resumen!B17)</f>
        <v>1</v>
      </c>
      <c r="I17" s="13" t="s">
        <v>366</v>
      </c>
      <c r="J17" s="19" t="s">
        <v>355</v>
      </c>
      <c r="K17" s="14"/>
      <c r="XFD17" s="14"/>
    </row>
    <row r="18" spans="1:11 16384:16384" s="1" customFormat="1" x14ac:dyDescent="0.25">
      <c r="A18" s="14"/>
      <c r="B18" s="8" t="s">
        <v>49</v>
      </c>
      <c r="C18" s="5">
        <f>SUBTOTAL(109,Tabla1[Total Acciones])</f>
        <v>46</v>
      </c>
      <c r="D18" s="2">
        <f>SUBTOTAL(109,Tabla1[Acciones Cumplidas])</f>
        <v>46</v>
      </c>
      <c r="E18" s="2">
        <f>+Tabla1[[#Totals],[Total Acciones]]-Tabla1[[#Totals],[Acciones Cumplidas]]</f>
        <v>0</v>
      </c>
      <c r="F18" s="17">
        <f>+Tabla1[[#Totals],[Acciones Cumplidas]]/Tabla1[[#Totals],[Total Acciones]]</f>
        <v>1</v>
      </c>
      <c r="G18" s="17"/>
      <c r="H18" s="18"/>
      <c r="I18"/>
      <c r="J18"/>
      <c r="K18" s="14"/>
      <c r="XFD18" s="14"/>
    </row>
    <row r="22" spans="1:11 16384:16384" ht="18" customHeight="1" x14ac:dyDescent="0.25">
      <c r="B22" s="124" t="s">
        <v>114</v>
      </c>
      <c r="C22" s="124"/>
      <c r="D22" s="124"/>
      <c r="E22" s="124"/>
      <c r="F22" s="124"/>
      <c r="G22" s="124"/>
      <c r="H22" s="124"/>
      <c r="I22" s="124"/>
    </row>
    <row r="23" spans="1:11 16384:16384" s="16" customFormat="1" x14ac:dyDescent="0.25">
      <c r="B23" s="14"/>
      <c r="C23" s="14"/>
      <c r="D23" s="14"/>
      <c r="E23" s="14"/>
      <c r="F23" s="14"/>
      <c r="G23" s="14"/>
    </row>
    <row r="24" spans="1:11 16384:16384" s="1" customFormat="1" ht="60" x14ac:dyDescent="0.25">
      <c r="A24" s="14"/>
      <c r="B24" s="2" t="s">
        <v>109</v>
      </c>
      <c r="C24" s="2" t="s">
        <v>64</v>
      </c>
      <c r="D24" s="2" t="s">
        <v>65</v>
      </c>
      <c r="E24" s="2" t="s">
        <v>108</v>
      </c>
      <c r="F24" s="2" t="s">
        <v>110</v>
      </c>
      <c r="G24" s="2" t="s">
        <v>369</v>
      </c>
      <c r="H24" s="2" t="s">
        <v>111</v>
      </c>
      <c r="I24" s="2" t="s">
        <v>122</v>
      </c>
      <c r="J24" s="2" t="s">
        <v>360</v>
      </c>
      <c r="K24" s="14"/>
      <c r="XFD24" s="14"/>
    </row>
    <row r="25" spans="1:11 16384:16384" s="1" customFormat="1" ht="30" x14ac:dyDescent="0.25">
      <c r="A25" s="14"/>
      <c r="B25" s="6" t="s">
        <v>11</v>
      </c>
      <c r="C25" s="7">
        <f>COUNTIF(Completo!$K$7:$K$56,Resumen!B25)</f>
        <v>0</v>
      </c>
      <c r="D25" s="2">
        <f>COUNTIFS(Completo!$K$7:$K$56,Resumen!B25,Completo!$CS$7:$CS$56,Resumen!$D$1)</f>
        <v>0</v>
      </c>
      <c r="E25" s="2">
        <f t="shared" ref="E25:E31" si="2">+C25-D25</f>
        <v>0</v>
      </c>
      <c r="F25" s="3" t="e">
        <f>+D25/C25</f>
        <v>#DIV/0!</v>
      </c>
      <c r="G25" s="63">
        <f>COUNTIFS(Completo!$K$7:$K$56,Resumen!B25,Completo!$CR$7:$CR$56,Resumen!$E$1)</f>
        <v>0</v>
      </c>
      <c r="H25" s="4" t="e">
        <f>AVERAGEIFS(Completo!$CR$7:$CR$56,Completo!$K$7:$K$56,Resumen!B25)</f>
        <v>#DIV/0!</v>
      </c>
      <c r="I25" s="13"/>
      <c r="J25" s="19">
        <v>1</v>
      </c>
      <c r="K25" s="14"/>
      <c r="XFD25" s="14"/>
    </row>
    <row r="26" spans="1:11 16384:16384" s="1" customFormat="1" ht="30" x14ac:dyDescent="0.25">
      <c r="A26" s="14"/>
      <c r="B26" s="6" t="s">
        <v>12</v>
      </c>
      <c r="C26" s="2">
        <f>COUNTIF(Completo!$K$7:$K$56,Resumen!B26)</f>
        <v>0</v>
      </c>
      <c r="D26" s="2">
        <f>COUNTIFS(Completo!$K$7:$K$56,Resumen!B26,Completo!$CS$7:$CS$56,Resumen!$D$1)</f>
        <v>0</v>
      </c>
      <c r="E26" s="2">
        <f t="shared" si="2"/>
        <v>0</v>
      </c>
      <c r="F26" s="3" t="e">
        <f t="shared" ref="F26:F31" si="3">+D26/C26</f>
        <v>#DIV/0!</v>
      </c>
      <c r="G26" s="63">
        <f>COUNTIFS(Completo!$K$7:$K$56,Resumen!B26,Completo!$CR$7:$CR$56,Resumen!$E$1)</f>
        <v>0</v>
      </c>
      <c r="H26" s="4" t="e">
        <f>AVERAGEIFS(Completo!$CR$7:$CR$56,Completo!$K$7:$K$56,Resumen!B26)</f>
        <v>#DIV/0!</v>
      </c>
      <c r="I26" s="13"/>
      <c r="J26" s="19">
        <v>1</v>
      </c>
      <c r="K26" s="14"/>
      <c r="XFD26" s="14"/>
    </row>
    <row r="27" spans="1:11 16384:16384" s="1" customFormat="1" ht="30" x14ac:dyDescent="0.25">
      <c r="A27" s="14"/>
      <c r="B27" s="6" t="s">
        <v>38</v>
      </c>
      <c r="C27" s="2">
        <f>COUNTIF(Completo!$K$7:$K$56,Resumen!B27)</f>
        <v>2</v>
      </c>
      <c r="D27" s="2">
        <f>COUNTIFS(Completo!$K$7:$K$56,Resumen!B27,Completo!$CS$7:$CS$56,Resumen!$D$1)</f>
        <v>2</v>
      </c>
      <c r="E27" s="2">
        <f t="shared" si="2"/>
        <v>0</v>
      </c>
      <c r="F27" s="3">
        <f t="shared" si="3"/>
        <v>1</v>
      </c>
      <c r="G27" s="63">
        <f>COUNTIFS(Completo!$K$7:$K$56,Resumen!B27,Completo!$CR$7:$CR$56,Resumen!$E$1)</f>
        <v>0</v>
      </c>
      <c r="H27" s="4">
        <f>AVERAGEIFS(Completo!$CR$7:$CR$56,Completo!$K$7:$K$56,Resumen!B27)</f>
        <v>1</v>
      </c>
      <c r="I27" s="13" t="s">
        <v>367</v>
      </c>
      <c r="J27" s="19">
        <f>+Tabla2[[#This Row],[Promedio cumplimiento acciones]]</f>
        <v>1</v>
      </c>
      <c r="K27" s="14"/>
      <c r="XFD27" s="14"/>
    </row>
    <row r="28" spans="1:11 16384:16384" s="1" customFormat="1" ht="30" x14ac:dyDescent="0.25">
      <c r="A28" s="14"/>
      <c r="B28" s="6" t="s">
        <v>39</v>
      </c>
      <c r="C28" s="2">
        <f>COUNTIF(Completo!$K$7:$K$56,Resumen!B28)</f>
        <v>0</v>
      </c>
      <c r="D28" s="2">
        <f>COUNTIFS(Completo!$K$7:$K$56,Resumen!B28,Completo!$CS$7:$CS$56,Resumen!$D$1)</f>
        <v>0</v>
      </c>
      <c r="E28" s="2">
        <f t="shared" si="2"/>
        <v>0</v>
      </c>
      <c r="F28" s="3" t="e">
        <f t="shared" si="3"/>
        <v>#DIV/0!</v>
      </c>
      <c r="G28" s="63">
        <f>COUNTIFS(Completo!$K$7:$K$56,Resumen!B28,Completo!$CR$7:$CR$56,Resumen!$E$1)</f>
        <v>0</v>
      </c>
      <c r="H28" s="4" t="e">
        <f>AVERAGEIFS(Completo!$CR$7:$CR$56,Completo!$K$7:$K$56,Resumen!B28)</f>
        <v>#DIV/0!</v>
      </c>
      <c r="I28" s="13"/>
      <c r="J28" s="19">
        <v>1</v>
      </c>
      <c r="K28" s="14"/>
      <c r="XFD28" s="14"/>
    </row>
    <row r="29" spans="1:11 16384:16384" s="1" customFormat="1" ht="30" x14ac:dyDescent="0.25">
      <c r="A29" s="14"/>
      <c r="B29" s="6" t="s">
        <v>40</v>
      </c>
      <c r="C29" s="2">
        <f>COUNTIF(Completo!$K$7:$K$56,Resumen!B29)</f>
        <v>0</v>
      </c>
      <c r="D29" s="2">
        <f>COUNTIFS(Completo!$K$7:$K$56,Resumen!B29,Completo!$CS$7:$CS$56,Resumen!$D$1)</f>
        <v>0</v>
      </c>
      <c r="E29" s="2">
        <f t="shared" si="2"/>
        <v>0</v>
      </c>
      <c r="F29" s="3" t="e">
        <f t="shared" si="3"/>
        <v>#DIV/0!</v>
      </c>
      <c r="G29" s="63">
        <f>COUNTIFS(Completo!$K$7:$K$56,Resumen!B29,Completo!$CR$7:$CR$56,Resumen!$E$1)</f>
        <v>0</v>
      </c>
      <c r="H29" s="4" t="e">
        <f>AVERAGEIFS(Completo!$CR$7:$CR$56,Completo!$K$7:$K$56,Resumen!B29)</f>
        <v>#DIV/0!</v>
      </c>
      <c r="I29" s="13"/>
      <c r="J29" s="19">
        <v>1</v>
      </c>
      <c r="K29" s="14"/>
      <c r="XFD29" s="14"/>
    </row>
    <row r="30" spans="1:11 16384:16384" s="1" customFormat="1" ht="30" x14ac:dyDescent="0.25">
      <c r="A30" s="14"/>
      <c r="B30" s="6" t="s">
        <v>107</v>
      </c>
      <c r="C30" s="2">
        <f>COUNTIF(Completo!$K$7:$K$56,Resumen!B30)</f>
        <v>1</v>
      </c>
      <c r="D30" s="2">
        <f>COUNTIFS(Completo!$K$7:$K$56,Resumen!B30,Completo!$CS$7:$CS$56,Resumen!$D$1)</f>
        <v>1</v>
      </c>
      <c r="E30" s="2">
        <f t="shared" si="2"/>
        <v>0</v>
      </c>
      <c r="F30" s="3">
        <f t="shared" si="3"/>
        <v>1</v>
      </c>
      <c r="G30" s="63">
        <f>COUNTIFS(Completo!$K$7:$K$56,Resumen!B30,Completo!$CR$7:$CR$56,Resumen!$E$1)</f>
        <v>0</v>
      </c>
      <c r="H30" s="4">
        <f>AVERAGEIFS(Completo!$CR$7:$CR$56,Completo!$K$7:$K$56,Resumen!B30)</f>
        <v>1</v>
      </c>
      <c r="I30" s="13"/>
      <c r="J30" s="19">
        <v>1</v>
      </c>
      <c r="K30" s="14"/>
      <c r="XFD30" s="14"/>
    </row>
    <row r="31" spans="1:11 16384:16384" s="1" customFormat="1" ht="30" x14ac:dyDescent="0.25">
      <c r="A31" s="14"/>
      <c r="B31" s="6" t="s">
        <v>123</v>
      </c>
      <c r="C31" s="2">
        <f>COUNTIF(Completo!$K$7:$K$56,Resumen!B31)</f>
        <v>0</v>
      </c>
      <c r="D31" s="2">
        <f>COUNTIFS(Completo!$K$7:$K$56,Resumen!B31,Completo!$CS$7:$CS$56,Resumen!$D$1)</f>
        <v>0</v>
      </c>
      <c r="E31" s="2">
        <f t="shared" si="2"/>
        <v>0</v>
      </c>
      <c r="F31" s="3" t="e">
        <f t="shared" si="3"/>
        <v>#DIV/0!</v>
      </c>
      <c r="G31" s="63">
        <f>COUNTIFS(Completo!$K$7:$K$56,Resumen!B31,Completo!$CR$7:$CR$56,Resumen!$E$1)</f>
        <v>0</v>
      </c>
      <c r="H31" s="4" t="e">
        <f>AVERAGEIFS(Completo!$CR$7:$CR$56,Completo!$K$7:$K$56,Resumen!B31)</f>
        <v>#DIV/0!</v>
      </c>
      <c r="I31" s="13"/>
      <c r="J31" s="19">
        <v>1</v>
      </c>
      <c r="K31" s="14"/>
      <c r="XFD31" s="14"/>
    </row>
    <row r="32" spans="1:11 16384:16384" s="1" customFormat="1" ht="30" x14ac:dyDescent="0.25">
      <c r="A32" s="14"/>
      <c r="B32" s="6" t="s">
        <v>139</v>
      </c>
      <c r="C32" s="2">
        <f>COUNTIF(Completo!$K$7:$K$56,Resumen!B32)</f>
        <v>1</v>
      </c>
      <c r="D32" s="2">
        <f>COUNTIFS(Completo!$K$7:$K$56,Resumen!B32,Completo!$CS$7:$CS$56,Resumen!$D$1)</f>
        <v>1</v>
      </c>
      <c r="E32" s="2">
        <f>+C32-D32</f>
        <v>0</v>
      </c>
      <c r="F32" s="3">
        <f>+D32/C32</f>
        <v>1</v>
      </c>
      <c r="G32" s="63">
        <f>COUNTIFS(Completo!$K$7:$K$56,Resumen!B32,Completo!$CR$7:$CR$56,Resumen!$E$1)</f>
        <v>0</v>
      </c>
      <c r="H32" s="4">
        <f>AVERAGEIFS(Completo!$CR$7:$CR$56,Completo!$K$7:$K$56,Resumen!B32)</f>
        <v>1</v>
      </c>
      <c r="I32" s="13"/>
      <c r="J32" s="19">
        <v>1</v>
      </c>
      <c r="K32" s="14"/>
      <c r="XFD32" s="14"/>
    </row>
    <row r="33" spans="1:11 16384:16384" s="1" customFormat="1" x14ac:dyDescent="0.25">
      <c r="A33" s="14"/>
      <c r="B33" s="6" t="s">
        <v>49</v>
      </c>
      <c r="C33" s="9">
        <f>SUBTOTAL(109,Tabla2[Total Acciones])</f>
        <v>4</v>
      </c>
      <c r="D33" s="2">
        <f>SUBTOTAL(109,Tabla2[Acciones Cumplidas])</f>
        <v>4</v>
      </c>
      <c r="E33" s="2">
        <f>+Tabla2[[#Totals],[Total Acciones]]-Tabla2[[#Totals],[Acciones Cumplidas]]</f>
        <v>0</v>
      </c>
      <c r="F33" s="20">
        <f>+Tabla2[[#Totals],[Acciones Cumplidas]]/Tabla2[[#Totals],[Total Acciones]]</f>
        <v>1</v>
      </c>
      <c r="G33" s="18"/>
      <c r="H33"/>
      <c r="I33"/>
      <c r="J33"/>
      <c r="K33" s="14"/>
      <c r="XFD33" s="14"/>
    </row>
    <row r="34" spans="1:11 16384:16384" x14ac:dyDescent="0.25">
      <c r="C34" s="16"/>
      <c r="D34" s="16"/>
      <c r="E34" s="16"/>
      <c r="F34" s="16"/>
    </row>
    <row r="35" spans="1:11 16384:16384" x14ac:dyDescent="0.25">
      <c r="C35" s="16"/>
      <c r="D35" s="16"/>
      <c r="E35" s="16"/>
      <c r="F35" s="16"/>
    </row>
    <row r="36" spans="1:11 16384:16384" s="1" customFormat="1" ht="45" x14ac:dyDescent="0.25">
      <c r="A36" s="14"/>
      <c r="B36" s="10" t="s">
        <v>112</v>
      </c>
      <c r="C36" s="12" t="s">
        <v>64</v>
      </c>
      <c r="D36" s="12" t="s">
        <v>65</v>
      </c>
      <c r="E36" s="12" t="s">
        <v>108</v>
      </c>
      <c r="F36" s="12" t="s">
        <v>110</v>
      </c>
      <c r="G36" s="12" t="s">
        <v>111</v>
      </c>
      <c r="H36" s="14"/>
      <c r="I36" s="14"/>
      <c r="J36" s="14"/>
      <c r="K36" s="14"/>
      <c r="XFD36" s="14"/>
    </row>
    <row r="37" spans="1:11 16384:16384" s="1" customFormat="1" x14ac:dyDescent="0.25">
      <c r="A37" s="14"/>
      <c r="B37" s="10" t="s">
        <v>49</v>
      </c>
      <c r="C37" s="2">
        <f>+Tabla1[[#Totals],[Total Acciones]]+Tabla2[[#Totals],[Total Acciones]]</f>
        <v>50</v>
      </c>
      <c r="D37" s="2">
        <f>+Tabla1[[#Totals],[Acciones Cumplidas]]+Tabla2[[#Totals],[Acciones Cumplidas]]</f>
        <v>50</v>
      </c>
      <c r="E37" s="2">
        <f>+Tabla1[[#Totals],[Acciones por Cumplir]]+Tabla2[[#Totals],[Acciones por Cumplir]]</f>
        <v>0</v>
      </c>
      <c r="F37" s="11">
        <f>+Tabla3[Acciones Cumplidas]/Tabla3[Total Acciones]</f>
        <v>1</v>
      </c>
      <c r="G37" s="62">
        <f>AVERAGE(Completo!CR7:CR56)</f>
        <v>1.02</v>
      </c>
      <c r="H37" s="14"/>
      <c r="I37" s="14"/>
      <c r="J37" s="14"/>
      <c r="K37" s="14"/>
      <c r="XFD37" s="14"/>
    </row>
  </sheetData>
  <sheetProtection algorithmName="SHA-512" hashValue="5LFQOI7iVNWs+Kg5CKHeqzinCjx3ffQmZacqfxD/BBVCexxgnOPErBN4qciVeqru3c3W9LC7oSoT86RY/V7mYg==" saltValue="hqtNpm8RPABUM909u5gAxg==" spinCount="100000" sheet="1" objects="1" scenarios="1"/>
  <mergeCells count="3">
    <mergeCell ref="B22:I22"/>
    <mergeCell ref="B6:I6"/>
    <mergeCell ref="B3:I3"/>
  </mergeCells>
  <conditionalFormatting sqref="J9:J17">
    <cfRule type="colorScale" priority="3">
      <colorScale>
        <cfvo type="min"/>
        <cfvo type="percentile" val="50"/>
        <cfvo type="max"/>
        <color rgb="FFF8696B"/>
        <color rgb="FFFFEB84"/>
        <color rgb="FF63BE7B"/>
      </colorScale>
    </cfRule>
  </conditionalFormatting>
  <conditionalFormatting sqref="J25:J32">
    <cfRule type="colorScale" priority="1">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7 B25:B32">
      <formula1>0</formula1>
      <formula2>100</formula2>
    </dataValidation>
  </dataValidations>
  <pageMargins left="0.7" right="0.7" top="0.75" bottom="0.75" header="0.3" footer="0.3"/>
  <pageSetup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2"/>
  <sheetViews>
    <sheetView workbookViewId="0">
      <selection activeCell="E32" sqref="E32"/>
    </sheetView>
  </sheetViews>
  <sheetFormatPr baseColWidth="10" defaultColWidth="0" defaultRowHeight="15" x14ac:dyDescent="0.25"/>
  <cols>
    <col min="1" max="1" width="11.42578125" style="14" customWidth="1"/>
    <col min="2" max="2" width="41.7109375" style="14" customWidth="1"/>
    <col min="3" max="3" width="14.7109375" style="14" customWidth="1"/>
    <col min="4" max="4" width="13.5703125" style="14" customWidth="1"/>
    <col min="5" max="5" width="12.140625" style="14" customWidth="1"/>
    <col min="6" max="6" width="13.85546875" style="14" customWidth="1"/>
    <col min="7" max="7" width="15.85546875" style="14" customWidth="1"/>
    <col min="8" max="8" width="15.140625" style="14" customWidth="1"/>
    <col min="9" max="9" width="40.85546875" style="14" hidden="1"/>
    <col min="10" max="10" width="18.5703125" style="14" hidden="1"/>
    <col min="11" max="11" width="11.42578125" style="14" customWidth="1"/>
    <col min="12" max="16382" width="11.42578125" style="14" hidden="1"/>
    <col min="16383" max="16383" width="9.140625" style="14" hidden="1"/>
    <col min="16384" max="16384" width="9.7109375" style="14" hidden="1"/>
  </cols>
  <sheetData>
    <row r="1" spans="1:11 16384:16384" x14ac:dyDescent="0.25">
      <c r="D1" s="15" t="s">
        <v>54</v>
      </c>
      <c r="E1" s="64">
        <v>0</v>
      </c>
    </row>
    <row r="3" spans="1:11 16384:16384" ht="18" customHeight="1" x14ac:dyDescent="0.25">
      <c r="B3" s="124" t="s">
        <v>115</v>
      </c>
      <c r="C3" s="124"/>
      <c r="D3" s="124"/>
      <c r="E3" s="124"/>
      <c r="F3" s="124"/>
      <c r="G3" s="124"/>
      <c r="H3" s="124"/>
      <c r="I3" s="124"/>
    </row>
    <row r="6" spans="1:11 16384:16384" ht="18" customHeight="1" x14ac:dyDescent="0.25">
      <c r="B6" s="124" t="s">
        <v>113</v>
      </c>
      <c r="C6" s="124"/>
      <c r="D6" s="124"/>
      <c r="E6" s="124"/>
      <c r="F6" s="124"/>
      <c r="G6" s="124"/>
      <c r="H6" s="124"/>
      <c r="I6" s="124"/>
    </row>
    <row r="8" spans="1:11 16384:16384" s="2" customFormat="1" ht="60" x14ac:dyDescent="0.25">
      <c r="A8" s="16"/>
      <c r="B8" s="2" t="s">
        <v>109</v>
      </c>
      <c r="C8" s="2" t="s">
        <v>64</v>
      </c>
      <c r="D8" s="2" t="s">
        <v>65</v>
      </c>
      <c r="E8" s="2" t="s">
        <v>108</v>
      </c>
      <c r="F8" s="2" t="s">
        <v>110</v>
      </c>
      <c r="G8" s="2" t="s">
        <v>369</v>
      </c>
      <c r="H8" s="2" t="s">
        <v>368</v>
      </c>
      <c r="I8" s="2" t="s">
        <v>122</v>
      </c>
      <c r="J8" s="2" t="s">
        <v>360</v>
      </c>
      <c r="K8" s="16"/>
      <c r="XFD8" s="16"/>
    </row>
    <row r="9" spans="1:11 16384:16384" s="1" customFormat="1" x14ac:dyDescent="0.25">
      <c r="A9" s="14"/>
      <c r="B9" s="6" t="s">
        <v>32</v>
      </c>
      <c r="C9" s="7">
        <f>COUNTIF(Completo!$K$7:$K$68,Tabla15[[#This Row],[Dependencia]])</f>
        <v>5</v>
      </c>
      <c r="D9" s="2">
        <f>COUNTIFS(Completo!$K$7:$K$68,Tabla15[[#This Row],[Dependencia]],Completo!$CS$7:$CS$68,Resumen!$D$1)</f>
        <v>5</v>
      </c>
      <c r="E9" s="2">
        <f t="shared" ref="E9:E15" si="0">+C9-D9</f>
        <v>0</v>
      </c>
      <c r="F9" s="3">
        <f t="shared" ref="F9:F15" si="1">+D9/C9</f>
        <v>1</v>
      </c>
      <c r="G9" s="63">
        <f>COUNTIFS(Completo!$K$7:$K$68,Tabla15[[#This Row],[Dependencia]],Completo!$CR$7:$CR$68,Resumen!$E$1)</f>
        <v>0</v>
      </c>
      <c r="H9" s="4">
        <f>AVERAGEIFS(Completo!$CR$7:$CR$56,Completo!$K$7:$K$56,Resumen!B13)</f>
        <v>1</v>
      </c>
      <c r="I9" s="13" t="s">
        <v>364</v>
      </c>
      <c r="J9" s="19">
        <f>+Tabla15[[#This Row],[Promedio cumplimiento acciones - Total]]</f>
        <v>1</v>
      </c>
      <c r="K9" s="14"/>
      <c r="XFD9" s="14"/>
    </row>
    <row r="10" spans="1:11 16384:16384" s="1" customFormat="1" x14ac:dyDescent="0.25">
      <c r="A10" s="14"/>
      <c r="B10" s="6" t="s">
        <v>84</v>
      </c>
      <c r="C10" s="7">
        <f>COUNTIF(Completo!$K$7:$K$68,Tabla15[[#This Row],[Dependencia]])</f>
        <v>5</v>
      </c>
      <c r="D10" s="2">
        <f>COUNTIFS(Completo!$K$7:$K$68,Tabla15[[#This Row],[Dependencia]],Completo!$CS$7:$CS$68,Resumen!$D$1)</f>
        <v>4</v>
      </c>
      <c r="E10" s="2">
        <f t="shared" si="0"/>
        <v>1</v>
      </c>
      <c r="F10" s="3">
        <f t="shared" si="1"/>
        <v>0.8</v>
      </c>
      <c r="G10" s="63">
        <f>COUNTIFS(Completo!$K$7:$K$68,Tabla15[[#This Row],[Dependencia]],Completo!$CR$7:$CR$68,Resumen!$E$1)</f>
        <v>0</v>
      </c>
      <c r="H10" s="4">
        <f>AVERAGEIFS(Completo!$CR$7:$CR$56,Completo!$K$7:$K$56,Resumen!B16)</f>
        <v>1</v>
      </c>
      <c r="I10" s="13"/>
      <c r="J10" s="19">
        <f>+Tabla15[[#This Row],[Promedio cumplimiento acciones - Total]]</f>
        <v>1</v>
      </c>
      <c r="K10" s="14"/>
      <c r="XFD10" s="14"/>
    </row>
    <row r="11" spans="1:11 16384:16384" s="1" customFormat="1" ht="30" x14ac:dyDescent="0.25">
      <c r="A11" s="14"/>
      <c r="B11" s="6" t="s">
        <v>27</v>
      </c>
      <c r="C11" s="7">
        <f>COUNTIF(Completo!$K$7:$K$68,Tabla15[[#This Row],[Dependencia]])</f>
        <v>6</v>
      </c>
      <c r="D11" s="2">
        <f>COUNTIFS(Completo!$K$7:$K$68,Tabla15[[#This Row],[Dependencia]],Completo!$CS$7:$CS$68,Resumen!$D$1)</f>
        <v>6</v>
      </c>
      <c r="E11" s="2">
        <f t="shared" si="0"/>
        <v>0</v>
      </c>
      <c r="F11" s="3">
        <f t="shared" si="1"/>
        <v>1</v>
      </c>
      <c r="G11" s="63">
        <f>COUNTIFS(Completo!$K$7:$K$68,Tabla15[[#This Row],[Dependencia]],Completo!$CR$7:$CR$68,Resumen!$E$1)</f>
        <v>0</v>
      </c>
      <c r="H11" s="4">
        <f>AVERAGEIFS(Completo!$CR$7:$CR$56,Completo!$K$7:$K$56,Resumen!B14)</f>
        <v>1</v>
      </c>
      <c r="I11" s="13" t="s">
        <v>365</v>
      </c>
      <c r="J11" s="19">
        <v>0.81</v>
      </c>
      <c r="K11" s="14"/>
      <c r="XFD11" s="14"/>
    </row>
    <row r="12" spans="1:11 16384:16384" s="1" customFormat="1" ht="90" x14ac:dyDescent="0.25">
      <c r="A12" s="14"/>
      <c r="B12" s="6" t="s">
        <v>22</v>
      </c>
      <c r="C12" s="7">
        <f>COUNTIF(Completo!$K$7:$K$68,Tabla15[[#This Row],[Dependencia]])</f>
        <v>24</v>
      </c>
      <c r="D12" s="2">
        <f>COUNTIFS(Completo!$K$7:$K$68,Tabla15[[#This Row],[Dependencia]],Completo!$CS$7:$CS$68,Resumen!$D$1)</f>
        <v>16</v>
      </c>
      <c r="E12" s="2">
        <f t="shared" si="0"/>
        <v>8</v>
      </c>
      <c r="F12" s="3">
        <f t="shared" si="1"/>
        <v>0.66666666666666663</v>
      </c>
      <c r="G12" s="63">
        <f>COUNTIFS(Completo!$K$7:$K$68,Tabla15[[#This Row],[Dependencia]],Completo!$CR$7:$CR$68,Resumen!$E$1)</f>
        <v>4</v>
      </c>
      <c r="H12" s="4">
        <f>AVERAGEIFS(Completo!$CR$7:$CR$56,Completo!$K$7:$K$56,Resumen!B11)</f>
        <v>1.0625</v>
      </c>
      <c r="I12" s="13" t="s">
        <v>363</v>
      </c>
      <c r="J12" s="19">
        <f>+Tabla15[[#This Row],[Promedio cumplimiento acciones - Total]]</f>
        <v>1.0625</v>
      </c>
      <c r="K12" s="14"/>
      <c r="XFD12" s="14"/>
    </row>
    <row r="13" spans="1:11 16384:16384" s="1" customFormat="1" ht="45" x14ac:dyDescent="0.25">
      <c r="A13" s="14"/>
      <c r="B13" s="6" t="s">
        <v>17</v>
      </c>
      <c r="C13" s="7">
        <f>COUNTIF(Completo!$K$7:$K$68,Tabla15[[#This Row],[Dependencia]])</f>
        <v>5</v>
      </c>
      <c r="D13" s="2">
        <f>COUNTIFS(Completo!$K$7:$K$68,Tabla15[[#This Row],[Dependencia]],Completo!$CS$7:$CS$68,Resumen!$D$1)</f>
        <v>4</v>
      </c>
      <c r="E13" s="2">
        <f t="shared" si="0"/>
        <v>1</v>
      </c>
      <c r="F13" s="3">
        <f t="shared" si="1"/>
        <v>0.8</v>
      </c>
      <c r="G13" s="63">
        <f>COUNTIFS(Completo!$K$7:$K$68,Tabla15[[#This Row],[Dependencia]],Completo!$CR$7:$CR$68,Resumen!$E$1)</f>
        <v>0</v>
      </c>
      <c r="H13" s="4">
        <f>AVERAGEIFS(Completo!$CR$7:$CR$56,Completo!$K$7:$K$56,Resumen!B10)</f>
        <v>1</v>
      </c>
      <c r="I13" s="13" t="s">
        <v>362</v>
      </c>
      <c r="J13" s="19">
        <v>0.7</v>
      </c>
      <c r="K13" s="14"/>
      <c r="XFD13" s="14"/>
    </row>
    <row r="14" spans="1:11 16384:16384" s="1" customFormat="1" ht="75" x14ac:dyDescent="0.25">
      <c r="A14" s="14"/>
      <c r="B14" s="6" t="s">
        <v>13</v>
      </c>
      <c r="C14" s="7">
        <f>COUNTIF(Completo!$K$7:$K$68,Tabla15[[#This Row],[Dependencia]])</f>
        <v>10</v>
      </c>
      <c r="D14" s="2">
        <f>COUNTIFS(Completo!$K$7:$K$68,Tabla15[[#This Row],[Dependencia]],Completo!$CS$7:$CS$68,Resumen!$D$1)</f>
        <v>10</v>
      </c>
      <c r="E14" s="2">
        <f t="shared" si="0"/>
        <v>0</v>
      </c>
      <c r="F14" s="3">
        <f t="shared" si="1"/>
        <v>1</v>
      </c>
      <c r="G14" s="63">
        <f>COUNTIFS(Completo!$K$7:$K$68,Tabla15[[#This Row],[Dependencia]],Completo!$CR$7:$CR$68,Resumen!$E$1)</f>
        <v>0</v>
      </c>
      <c r="H14" s="4">
        <f>AVERAGEIFS(Completo!$CR$7:$CR$56,Completo!$K$7:$K$56,Resumen!B9)</f>
        <v>1</v>
      </c>
      <c r="I14" s="13" t="s">
        <v>361</v>
      </c>
      <c r="J14" s="19">
        <v>0.62</v>
      </c>
      <c r="K14" s="14"/>
      <c r="XFD14" s="14"/>
    </row>
    <row r="15" spans="1:11 16384:16384" s="1" customFormat="1" ht="30" x14ac:dyDescent="0.25">
      <c r="A15" s="14"/>
      <c r="B15" s="6" t="s">
        <v>262</v>
      </c>
      <c r="C15" s="7">
        <f>COUNTIF(Completo!$K$7:$K$68,Tabla15[[#This Row],[Dependencia]])</f>
        <v>1</v>
      </c>
      <c r="D15" s="2">
        <f>COUNTIFS(Completo!$K$7:$K$68,Tabla15[[#This Row],[Dependencia]],Completo!$CS$7:$CS$68,Resumen!$D$1)</f>
        <v>1</v>
      </c>
      <c r="E15" s="2">
        <f t="shared" si="0"/>
        <v>0</v>
      </c>
      <c r="F15" s="3">
        <f t="shared" si="1"/>
        <v>1</v>
      </c>
      <c r="G15" s="63">
        <f>COUNTIFS(Completo!$K$7:$K$68,Tabla15[[#This Row],[Dependencia]],Completo!$CR$7:$CR$68,Resumen!$E$1)</f>
        <v>0</v>
      </c>
      <c r="H15" s="4">
        <f>AVERAGEIFS(Completo!$CR$7:$CR$56,Completo!$K$7:$K$56,Resumen!B17)</f>
        <v>1</v>
      </c>
      <c r="I15" s="13" t="s">
        <v>366</v>
      </c>
      <c r="J15" s="19" t="s">
        <v>355</v>
      </c>
      <c r="K15" s="14"/>
      <c r="XFD15" s="14"/>
    </row>
    <row r="16" spans="1:11 16384:16384" s="1" customFormat="1" ht="30" x14ac:dyDescent="0.25">
      <c r="A16" s="14"/>
      <c r="B16" s="6" t="s">
        <v>597</v>
      </c>
      <c r="C16" s="94">
        <f>COUNTIF(Completo!$K$7:$K$68,Tabla15[[#This Row],[Dependencia]])</f>
        <v>1</v>
      </c>
      <c r="D16" s="2">
        <f>COUNTIFS(Completo!$K$7:$K$68,Tabla15[[#This Row],[Dependencia]],Completo!$CS$7:$CS$68,Resumen!$D$1)</f>
        <v>1</v>
      </c>
      <c r="E16" s="2">
        <f>+C16-D16</f>
        <v>0</v>
      </c>
      <c r="F16" s="95">
        <f>+D16/C16</f>
        <v>1</v>
      </c>
      <c r="G16" s="63">
        <f>COUNTIFS(Completo!$K$7:$K$68,Tabla15[[#This Row],[Dependencia]],Completo!$CR$7:$CR$68,Resumen!$E$1)</f>
        <v>0</v>
      </c>
      <c r="H16" s="96">
        <f>AVERAGEIFS(Completo!$CR$7:$CR$56,Completo!$K$7:$K$56,Resumen!B16)</f>
        <v>1</v>
      </c>
      <c r="I16" s="13"/>
      <c r="J16" s="19">
        <f>6/6</f>
        <v>1</v>
      </c>
      <c r="K16" s="14"/>
      <c r="XFD16" s="14"/>
    </row>
    <row r="17" spans="1:11 16384:16384" s="1" customFormat="1" x14ac:dyDescent="0.25">
      <c r="A17" s="14"/>
      <c r="B17" s="6" t="s">
        <v>627</v>
      </c>
      <c r="C17" s="94">
        <f>COUNTIF(Completo!$K$7:$K$68,Tabla15[[#This Row],[Dependencia]])</f>
        <v>1</v>
      </c>
      <c r="D17" s="2">
        <f>COUNTIFS(Completo!$K$7:$K$68,Tabla15[[#This Row],[Dependencia]],Completo!$CS$7:$CS$68,Resumen!$D$1)</f>
        <v>0</v>
      </c>
      <c r="E17" s="2">
        <f>+C17-D17</f>
        <v>1</v>
      </c>
      <c r="F17" s="95">
        <f>+D17/C17</f>
        <v>0</v>
      </c>
      <c r="G17" s="63">
        <f>COUNTIFS(Completo!$K$7:$K$68,Tabla15[[#This Row],[Dependencia]],Completo!$CR$7:$CR$68,Resumen!$E$1)</f>
        <v>0</v>
      </c>
      <c r="H17" s="96">
        <f>AVERAGEIFS(Completo!$CR$7:$CR$56,Completo!$K$7:$K$56,Resumen!B17)</f>
        <v>1</v>
      </c>
      <c r="I17" s="13"/>
      <c r="J17" s="19">
        <f>6/6</f>
        <v>1</v>
      </c>
      <c r="K17" s="14"/>
      <c r="XFD17" s="14"/>
    </row>
    <row r="18" spans="1:11 16384:16384" s="1" customFormat="1" x14ac:dyDescent="0.25">
      <c r="A18" s="14"/>
      <c r="B18" s="8" t="s">
        <v>49</v>
      </c>
      <c r="C18" s="5">
        <f>SUBTOTAL(109,Tabla15[Total Acciones])</f>
        <v>58</v>
      </c>
      <c r="D18" s="2">
        <f>SUBTOTAL(109,Tabla15[Acciones Cumplidas])</f>
        <v>47</v>
      </c>
      <c r="E18" s="2">
        <f>+Tabla15[[#Totals],[Total Acciones]]-Tabla15[[#Totals],[Acciones Cumplidas]]</f>
        <v>11</v>
      </c>
      <c r="F18" s="17">
        <f>+Tabla15[[#Totals],[Acciones Cumplidas]]/Tabla15[[#Totals],[Total Acciones]]</f>
        <v>0.81034482758620685</v>
      </c>
      <c r="G18" s="17"/>
      <c r="H18" s="18"/>
      <c r="I18"/>
      <c r="J18"/>
      <c r="K18" s="14"/>
      <c r="XFD18" s="14"/>
    </row>
    <row r="22" spans="1:11 16384:16384" ht="18" customHeight="1" x14ac:dyDescent="0.25">
      <c r="B22" s="124" t="s">
        <v>114</v>
      </c>
      <c r="C22" s="124"/>
      <c r="D22" s="124"/>
      <c r="E22" s="124"/>
      <c r="F22" s="124"/>
      <c r="G22" s="124"/>
      <c r="H22" s="124"/>
      <c r="I22" s="124"/>
    </row>
    <row r="23" spans="1:11 16384:16384" s="16" customFormat="1" x14ac:dyDescent="0.25">
      <c r="B23" s="14"/>
      <c r="C23" s="14"/>
      <c r="D23" s="14"/>
      <c r="E23" s="14"/>
      <c r="F23" s="14"/>
      <c r="G23" s="14"/>
    </row>
    <row r="24" spans="1:11 16384:16384" s="1" customFormat="1" ht="60" x14ac:dyDescent="0.25">
      <c r="A24" s="14"/>
      <c r="B24" s="2" t="s">
        <v>109</v>
      </c>
      <c r="C24" s="2" t="s">
        <v>64</v>
      </c>
      <c r="D24" s="2" t="s">
        <v>65</v>
      </c>
      <c r="E24" s="2" t="s">
        <v>108</v>
      </c>
      <c r="F24" s="2" t="s">
        <v>110</v>
      </c>
      <c r="G24" s="2" t="s">
        <v>369</v>
      </c>
      <c r="H24" s="2" t="s">
        <v>111</v>
      </c>
      <c r="I24" s="2" t="s">
        <v>122</v>
      </c>
      <c r="J24" s="2" t="s">
        <v>360</v>
      </c>
      <c r="K24" s="14"/>
      <c r="XFD24" s="14"/>
    </row>
    <row r="25" spans="1:11 16384:16384" s="1" customFormat="1" ht="30" x14ac:dyDescent="0.25">
      <c r="A25" s="14"/>
      <c r="B25" s="6" t="s">
        <v>107</v>
      </c>
      <c r="C25" s="2">
        <f>COUNTIF(Completo!$K$7:$K$56,Tabla26[[#This Row],[Dependencia]])</f>
        <v>1</v>
      </c>
      <c r="D25" s="2">
        <f>COUNTIFS(Completo!$K$7:$K$68,Tabla26[[#This Row],[Dependencia]],Completo!$CS$7:$CS$68,Resumen!$D$1)</f>
        <v>1</v>
      </c>
      <c r="E25" s="2">
        <f>+C25-D25</f>
        <v>0</v>
      </c>
      <c r="F25" s="3">
        <f>+D25/C25</f>
        <v>1</v>
      </c>
      <c r="G25" s="63">
        <f>COUNTIFS(Completo!$K$7:$K$56,Resumen!B30,Completo!$CR$7:$CR$56,Resumen!$E$1)</f>
        <v>0</v>
      </c>
      <c r="H25" s="4">
        <f>AVERAGEIFS(Completo!$CR$7:$CR$56,Completo!$K$7:$K$56,Resumen!B30)</f>
        <v>1</v>
      </c>
      <c r="I25" s="13"/>
      <c r="J25" s="19">
        <v>1</v>
      </c>
      <c r="K25" s="14"/>
      <c r="XFD25" s="14"/>
    </row>
    <row r="26" spans="1:11 16384:16384" s="1" customFormat="1" ht="30" x14ac:dyDescent="0.25">
      <c r="A26" s="14"/>
      <c r="B26" s="6" t="s">
        <v>139</v>
      </c>
      <c r="C26" s="2">
        <f>COUNTIF(Completo!$K$7:$K$56,Tabla26[[#This Row],[Dependencia]])</f>
        <v>1</v>
      </c>
      <c r="D26" s="2">
        <f>COUNTIFS(Completo!$K$7:$K$68,Tabla26[[#This Row],[Dependencia]],Completo!$CS$7:$CS$68,Resumen!$D$1)</f>
        <v>1</v>
      </c>
      <c r="E26" s="2">
        <f>+C26-D26</f>
        <v>0</v>
      </c>
      <c r="F26" s="3">
        <f>+D26/C26</f>
        <v>1</v>
      </c>
      <c r="G26" s="63">
        <f>COUNTIFS(Completo!$K$7:$K$56,Resumen!B32,Completo!$CR$7:$CR$56,Resumen!$E$1)</f>
        <v>0</v>
      </c>
      <c r="H26" s="4">
        <f>AVERAGEIFS(Completo!$CR$7:$CR$56,Completo!$K$7:$K$56,Resumen!B32)</f>
        <v>1</v>
      </c>
      <c r="I26" s="13"/>
      <c r="J26" s="19">
        <v>1</v>
      </c>
      <c r="K26" s="14"/>
      <c r="XFD26" s="14"/>
    </row>
    <row r="27" spans="1:11 16384:16384" s="1" customFormat="1" ht="30" x14ac:dyDescent="0.25">
      <c r="A27" s="14"/>
      <c r="B27" s="6" t="s">
        <v>38</v>
      </c>
      <c r="C27" s="2">
        <f>COUNTIF(Completo!$K$7:$K$56,Tabla26[[#This Row],[Dependencia]])</f>
        <v>2</v>
      </c>
      <c r="D27" s="2">
        <f>COUNTIFS(Completo!$K$7:$K$68,Tabla26[[#This Row],[Dependencia]],Completo!$CS$7:$CS$68,Resumen!$D$1)</f>
        <v>2</v>
      </c>
      <c r="E27" s="2">
        <f>+C27-D27</f>
        <v>0</v>
      </c>
      <c r="F27" s="3">
        <f>+D27/C27</f>
        <v>1</v>
      </c>
      <c r="G27" s="63">
        <f>COUNTIFS(Completo!$K$7:$K$56,Resumen!B27,Completo!$CR$7:$CR$56,Resumen!$E$1)</f>
        <v>0</v>
      </c>
      <c r="H27" s="4">
        <f>AVERAGEIFS(Completo!$CR$7:$CR$56,Completo!$K$7:$K$56,Resumen!B27)</f>
        <v>1</v>
      </c>
      <c r="I27" s="13" t="s">
        <v>367</v>
      </c>
      <c r="J27" s="19">
        <f>+Tabla26[[#This Row],[Promedio cumplimiento acciones]]</f>
        <v>1</v>
      </c>
      <c r="K27" s="14"/>
      <c r="XFD27" s="14"/>
    </row>
    <row r="28" spans="1:11 16384:16384" s="1" customFormat="1" x14ac:dyDescent="0.25">
      <c r="A28" s="14"/>
      <c r="B28" s="6" t="s">
        <v>49</v>
      </c>
      <c r="C28" s="9">
        <f>SUBTOTAL(109,Tabla26[Total Acciones])</f>
        <v>4</v>
      </c>
      <c r="D28" s="2">
        <f>SUBTOTAL(109,Tabla26[Acciones Cumplidas])</f>
        <v>4</v>
      </c>
      <c r="E28" s="2">
        <f>+Tabla26[[#Totals],[Total Acciones]]-Tabla26[[#Totals],[Acciones Cumplidas]]</f>
        <v>0</v>
      </c>
      <c r="F28" s="20">
        <f>+Tabla26[[#Totals],[Acciones Cumplidas]]/Tabla26[[#Totals],[Total Acciones]]</f>
        <v>1</v>
      </c>
      <c r="G28" s="18"/>
      <c r="H28"/>
      <c r="I28"/>
      <c r="J28"/>
      <c r="K28" s="14"/>
      <c r="XFD28" s="14"/>
    </row>
    <row r="29" spans="1:11 16384:16384" x14ac:dyDescent="0.25">
      <c r="C29" s="16"/>
      <c r="D29" s="16"/>
      <c r="E29" s="16"/>
      <c r="F29" s="16"/>
    </row>
    <row r="30" spans="1:11 16384:16384" x14ac:dyDescent="0.25">
      <c r="C30" s="16"/>
      <c r="D30" s="16"/>
      <c r="E30" s="16"/>
      <c r="F30" s="16"/>
    </row>
    <row r="31" spans="1:11 16384:16384" s="1" customFormat="1" ht="45" x14ac:dyDescent="0.25">
      <c r="A31" s="14"/>
      <c r="B31" s="10" t="s">
        <v>112</v>
      </c>
      <c r="C31" s="12" t="s">
        <v>64</v>
      </c>
      <c r="D31" s="12" t="s">
        <v>65</v>
      </c>
      <c r="E31" s="12" t="s">
        <v>108</v>
      </c>
      <c r="F31" s="12" t="s">
        <v>110</v>
      </c>
      <c r="G31" s="12" t="s">
        <v>111</v>
      </c>
      <c r="H31" s="14"/>
      <c r="I31" s="14"/>
      <c r="J31" s="14"/>
      <c r="K31" s="14"/>
      <c r="XFD31" s="14"/>
    </row>
    <row r="32" spans="1:11 16384:16384" s="1" customFormat="1" x14ac:dyDescent="0.25">
      <c r="A32" s="14"/>
      <c r="B32" s="10" t="s">
        <v>49</v>
      </c>
      <c r="C32" s="2">
        <f>+Tabla15[[#Totals],[Total Acciones]]+Tabla26[[#Totals],[Total Acciones]]</f>
        <v>62</v>
      </c>
      <c r="D32" s="2">
        <f>+Tabla15[[#Totals],[Acciones Cumplidas]]+Tabla26[[#Totals],[Acciones Cumplidas]]</f>
        <v>51</v>
      </c>
      <c r="E32" s="2">
        <f>+Tabla15[[#Totals],[Acciones por Cumplir]]+Tabla26[[#Totals],[Acciones por Cumplir]]</f>
        <v>11</v>
      </c>
      <c r="F32" s="11">
        <f>+Tabla37[Acciones Cumplidas]/Tabla37[Total Acciones]</f>
        <v>0.82258064516129037</v>
      </c>
      <c r="G32" s="62">
        <f>AVERAGE(Completo!CR7:CR68)</f>
        <v>0.93965517241379315</v>
      </c>
      <c r="H32" s="14"/>
      <c r="I32" s="14"/>
      <c r="J32" s="14"/>
      <c r="K32" s="14"/>
      <c r="XFD32" s="14"/>
    </row>
  </sheetData>
  <mergeCells count="3">
    <mergeCell ref="B3:I3"/>
    <mergeCell ref="B6:I6"/>
    <mergeCell ref="B22:I22"/>
  </mergeCells>
  <conditionalFormatting sqref="J9:J17">
    <cfRule type="colorScale" priority="12">
      <colorScale>
        <cfvo type="min"/>
        <cfvo type="percentile" val="50"/>
        <cfvo type="max"/>
        <color rgb="FFF8696B"/>
        <color rgb="FFFFEB84"/>
        <color rgb="FF63BE7B"/>
      </colorScale>
    </cfRule>
  </conditionalFormatting>
  <conditionalFormatting sqref="J25:J27">
    <cfRule type="colorScale" priority="15">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7 B25:B27">
      <formula1>0</formula1>
      <formula2>100</formula2>
    </dataValidation>
  </dataValidation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Hoja2</vt:lpstr>
      <vt:lpstr>Completo</vt:lpstr>
      <vt:lpstr>Acciones Inefectivas</vt:lpstr>
      <vt:lpstr>Resumen</vt:lpstr>
      <vt:lpstr>Resumen - Vigente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Liliana Paola Merchan Velasquez</cp:lastModifiedBy>
  <cp:lastPrinted>2017-12-12T14:15:10Z</cp:lastPrinted>
  <dcterms:created xsi:type="dcterms:W3CDTF">2017-11-30T20:46:44Z</dcterms:created>
  <dcterms:modified xsi:type="dcterms:W3CDTF">2019-07-02T21:20:59Z</dcterms:modified>
</cp:coreProperties>
</file>