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28275" windowHeight="11805" tabRatio="221"/>
  </bookViews>
  <sheets>
    <sheet name="Completo" sheetId="1" r:id="rId1"/>
    <sheet name="Resumen" sheetId="2" r:id="rId2"/>
  </sheets>
  <definedNames>
    <definedName name="_xlnm._FilterDatabase" localSheetId="0" hidden="1">Completo!$A$6:$AO$65</definedName>
  </definedNames>
  <calcPr calcId="145621"/>
</workbook>
</file>

<file path=xl/calcChain.xml><?xml version="1.0" encoding="utf-8"?>
<calcChain xmlns="http://schemas.openxmlformats.org/spreadsheetml/2006/main">
  <c r="AJ25" i="1" l="1"/>
  <c r="AL25" i="1" s="1"/>
  <c r="AJ23" i="1"/>
  <c r="AL23" i="1" s="1"/>
  <c r="AJ11" i="1" l="1"/>
  <c r="AJ63" i="1" l="1"/>
  <c r="G30" i="2" l="1"/>
  <c r="C25" i="2"/>
  <c r="C26" i="2"/>
  <c r="C27" i="2"/>
  <c r="C28" i="2"/>
  <c r="C29" i="2"/>
  <c r="C30" i="2"/>
  <c r="C31" i="2"/>
  <c r="C24" i="2"/>
  <c r="C10" i="2"/>
  <c r="C11" i="2"/>
  <c r="C12" i="2"/>
  <c r="C13" i="2"/>
  <c r="C14" i="2"/>
  <c r="C15" i="2"/>
  <c r="C16" i="2"/>
  <c r="C9" i="2"/>
  <c r="AI64" i="1"/>
  <c r="AJ64" i="1"/>
  <c r="AI65" i="1"/>
  <c r="AK65" i="1" s="1"/>
  <c r="AJ65" i="1"/>
  <c r="AI63" i="1"/>
  <c r="AK63" i="1" s="1"/>
  <c r="AL64" i="1" l="1"/>
  <c r="AM64" i="1" s="1"/>
  <c r="AL65" i="1"/>
  <c r="AM65" i="1" s="1"/>
  <c r="AL63" i="1"/>
  <c r="AM63" i="1" l="1"/>
  <c r="D31" i="2" s="1"/>
  <c r="G31" i="2"/>
  <c r="AJ37" i="1"/>
  <c r="AJ33" i="1"/>
  <c r="E31" i="2" l="1"/>
  <c r="F31" i="2"/>
  <c r="R55" i="1"/>
  <c r="AJ8" i="1" l="1"/>
  <c r="AJ32" i="1" l="1"/>
  <c r="AJ28" i="1"/>
  <c r="AI50" i="1" l="1"/>
  <c r="AK50" i="1" s="1"/>
  <c r="AJ50" i="1"/>
  <c r="AI51" i="1"/>
  <c r="AK51" i="1" s="1"/>
  <c r="AJ51" i="1"/>
  <c r="AI52" i="1"/>
  <c r="AK52" i="1" s="1"/>
  <c r="AJ52" i="1"/>
  <c r="AI53" i="1"/>
  <c r="AK53" i="1" s="1"/>
  <c r="AJ53" i="1"/>
  <c r="AI54" i="1"/>
  <c r="AK54" i="1" s="1"/>
  <c r="AJ54" i="1"/>
  <c r="AI55" i="1"/>
  <c r="AK55" i="1" s="1"/>
  <c r="AJ55" i="1"/>
  <c r="AI56" i="1"/>
  <c r="AK56" i="1" s="1"/>
  <c r="AJ56" i="1"/>
  <c r="AI57" i="1"/>
  <c r="AK57" i="1" s="1"/>
  <c r="AJ57" i="1"/>
  <c r="AI58" i="1"/>
  <c r="AK58" i="1" s="1"/>
  <c r="AJ58" i="1"/>
  <c r="AI59" i="1"/>
  <c r="AK59" i="1" s="1"/>
  <c r="AJ59" i="1"/>
  <c r="AI60" i="1"/>
  <c r="AK60" i="1" s="1"/>
  <c r="AJ60" i="1"/>
  <c r="AI61" i="1"/>
  <c r="AK61" i="1" s="1"/>
  <c r="AJ61" i="1"/>
  <c r="AI62" i="1"/>
  <c r="AJ62" i="1"/>
  <c r="AL52" i="1" l="1"/>
  <c r="AM52" i="1" s="1"/>
  <c r="AL51" i="1"/>
  <c r="AM51" i="1" s="1"/>
  <c r="C32" i="2"/>
  <c r="AL60" i="1"/>
  <c r="AM60" i="1" s="1"/>
  <c r="AL62" i="1"/>
  <c r="G29" i="2" s="1"/>
  <c r="C17" i="2"/>
  <c r="AL58" i="1"/>
  <c r="AM58" i="1" s="1"/>
  <c r="AL61" i="1"/>
  <c r="AM61" i="1" s="1"/>
  <c r="AL55" i="1"/>
  <c r="AM55" i="1" s="1"/>
  <c r="AL54" i="1"/>
  <c r="AM54" i="1" s="1"/>
  <c r="AL57" i="1"/>
  <c r="AM57" i="1" s="1"/>
  <c r="AL53" i="1"/>
  <c r="AM53" i="1" s="1"/>
  <c r="AL50" i="1"/>
  <c r="G16" i="2" s="1"/>
  <c r="I16" i="2" s="1"/>
  <c r="AL59" i="1"/>
  <c r="AM59" i="1" s="1"/>
  <c r="AL56" i="1"/>
  <c r="AM56" i="1" s="1"/>
  <c r="C36" i="2" l="1"/>
  <c r="AM62" i="1"/>
  <c r="D29" i="2" s="1"/>
  <c r="AM50" i="1"/>
  <c r="D16" i="2" s="1"/>
  <c r="F16" i="2" l="1"/>
  <c r="E16" i="2"/>
  <c r="E29" i="2"/>
  <c r="F29" i="2"/>
  <c r="AM40" i="1"/>
  <c r="AL33" i="1"/>
  <c r="AM33" i="1" s="1"/>
  <c r="AL32" i="1"/>
  <c r="G27" i="2" s="1"/>
  <c r="AL28" i="1"/>
  <c r="AM28" i="1" s="1"/>
  <c r="AM25" i="1"/>
  <c r="AL8" i="1"/>
  <c r="AM8" i="1" s="1"/>
  <c r="AJ47" i="1"/>
  <c r="AJ34" i="1"/>
  <c r="AJ29" i="1"/>
  <c r="AJ30" i="1"/>
  <c r="AJ49" i="1"/>
  <c r="AJ48" i="1"/>
  <c r="AJ46" i="1"/>
  <c r="AJ45" i="1"/>
  <c r="AJ44" i="1"/>
  <c r="AJ43" i="1"/>
  <c r="AJ42" i="1"/>
  <c r="AJ41" i="1"/>
  <c r="AJ39" i="1"/>
  <c r="AJ38" i="1"/>
  <c r="AJ36" i="1"/>
  <c r="AJ35" i="1"/>
  <c r="AJ31" i="1"/>
  <c r="AJ27" i="1"/>
  <c r="AJ26" i="1"/>
  <c r="AJ24" i="1"/>
  <c r="AJ22" i="1"/>
  <c r="AJ21" i="1"/>
  <c r="AJ20" i="1"/>
  <c r="AJ19" i="1"/>
  <c r="AJ18" i="1"/>
  <c r="AJ17" i="1"/>
  <c r="AJ16" i="1"/>
  <c r="AJ15" i="1"/>
  <c r="AJ14" i="1"/>
  <c r="AJ13" i="1"/>
  <c r="AJ12" i="1"/>
  <c r="AJ10" i="1"/>
  <c r="AJ9" i="1"/>
  <c r="AJ7" i="1"/>
  <c r="AI8" i="1"/>
  <c r="AI9" i="1"/>
  <c r="AK9" i="1" s="1"/>
  <c r="AI10" i="1"/>
  <c r="AK10" i="1" s="1"/>
  <c r="AI11" i="1"/>
  <c r="AK11" i="1" s="1"/>
  <c r="AI12" i="1"/>
  <c r="AK12" i="1" s="1"/>
  <c r="AI13" i="1"/>
  <c r="AK13" i="1" s="1"/>
  <c r="AI14" i="1"/>
  <c r="AK14" i="1" s="1"/>
  <c r="AI15" i="1"/>
  <c r="AK15" i="1" s="1"/>
  <c r="AI16" i="1"/>
  <c r="AK16" i="1" s="1"/>
  <c r="AI17" i="1"/>
  <c r="AK17" i="1" s="1"/>
  <c r="AI18" i="1"/>
  <c r="AK18" i="1" s="1"/>
  <c r="AI19" i="1"/>
  <c r="AK19" i="1" s="1"/>
  <c r="AI20" i="1"/>
  <c r="AK20" i="1" s="1"/>
  <c r="AI21" i="1"/>
  <c r="AK21" i="1" s="1"/>
  <c r="AI22" i="1"/>
  <c r="AK22" i="1" s="1"/>
  <c r="AI23" i="1"/>
  <c r="AI24" i="1"/>
  <c r="AK24" i="1" s="1"/>
  <c r="AI25" i="1"/>
  <c r="AI26" i="1"/>
  <c r="AK26" i="1" s="1"/>
  <c r="AI27" i="1"/>
  <c r="AK27" i="1" s="1"/>
  <c r="AI28" i="1"/>
  <c r="AI29" i="1"/>
  <c r="AK29" i="1" s="1"/>
  <c r="AI30" i="1"/>
  <c r="AK30" i="1" s="1"/>
  <c r="AI31" i="1"/>
  <c r="AK31" i="1" s="1"/>
  <c r="AI32" i="1"/>
  <c r="AI33" i="1"/>
  <c r="AI34" i="1"/>
  <c r="AK34" i="1" s="1"/>
  <c r="AI35" i="1"/>
  <c r="AK35" i="1" s="1"/>
  <c r="AI36" i="1"/>
  <c r="AK36" i="1" s="1"/>
  <c r="AI37" i="1"/>
  <c r="AK37" i="1" s="1"/>
  <c r="AL37" i="1" s="1"/>
  <c r="AM37" i="1" s="1"/>
  <c r="AI38" i="1"/>
  <c r="AK38" i="1" s="1"/>
  <c r="AI39" i="1"/>
  <c r="AK39" i="1" s="1"/>
  <c r="AI40" i="1"/>
  <c r="AK40" i="1" s="1"/>
  <c r="AI41" i="1"/>
  <c r="AK41" i="1" s="1"/>
  <c r="AI42" i="1"/>
  <c r="AK42" i="1" s="1"/>
  <c r="AI43" i="1"/>
  <c r="AK43" i="1" s="1"/>
  <c r="AI44" i="1"/>
  <c r="AK44" i="1" s="1"/>
  <c r="AI45" i="1"/>
  <c r="AK45" i="1" s="1"/>
  <c r="AI46" i="1"/>
  <c r="AK46" i="1" s="1"/>
  <c r="AI47" i="1"/>
  <c r="AK47" i="1" s="1"/>
  <c r="AI48" i="1"/>
  <c r="AK48" i="1" s="1"/>
  <c r="AI49" i="1"/>
  <c r="AK49" i="1" s="1"/>
  <c r="AI7" i="1"/>
  <c r="AK7" i="1" s="1"/>
  <c r="AM23" i="1" l="1"/>
  <c r="D30" i="2" s="1"/>
  <c r="F30" i="2" s="1"/>
  <c r="I30" i="2"/>
  <c r="AM32" i="1"/>
  <c r="AL10" i="1"/>
  <c r="AL14" i="1"/>
  <c r="AM14" i="1" s="1"/>
  <c r="AL13" i="1"/>
  <c r="G12" i="2" s="1"/>
  <c r="AL22" i="1"/>
  <c r="AM22" i="1" s="1"/>
  <c r="AL15" i="1"/>
  <c r="AM15" i="1" s="1"/>
  <c r="AL19" i="1"/>
  <c r="AM19" i="1" s="1"/>
  <c r="AL35" i="1"/>
  <c r="AM35" i="1" s="1"/>
  <c r="AL45" i="1"/>
  <c r="AM45" i="1" s="1"/>
  <c r="AL46" i="1"/>
  <c r="AM46" i="1" s="1"/>
  <c r="AL21" i="1"/>
  <c r="AM21" i="1" s="1"/>
  <c r="AL38" i="1"/>
  <c r="AM38" i="1" s="1"/>
  <c r="G26" i="2"/>
  <c r="AL48" i="1"/>
  <c r="AM48" i="1" s="1"/>
  <c r="AL36" i="1"/>
  <c r="G28" i="2" s="1"/>
  <c r="AL39" i="1"/>
  <c r="AM39" i="1" s="1"/>
  <c r="AL49" i="1"/>
  <c r="AM49" i="1" s="1"/>
  <c r="AL24" i="1"/>
  <c r="AM24" i="1" s="1"/>
  <c r="AL41" i="1"/>
  <c r="AM41" i="1" s="1"/>
  <c r="AL12" i="1"/>
  <c r="AL16" i="1"/>
  <c r="AM16" i="1" s="1"/>
  <c r="AL26" i="1"/>
  <c r="AL42" i="1"/>
  <c r="AM42" i="1" s="1"/>
  <c r="AL29" i="1"/>
  <c r="G13" i="2" s="1"/>
  <c r="AL20" i="1"/>
  <c r="AM20" i="1" s="1"/>
  <c r="AL11" i="1"/>
  <c r="G10" i="2" s="1"/>
  <c r="AL17" i="1"/>
  <c r="AM17" i="1" s="1"/>
  <c r="AL27" i="1"/>
  <c r="AM27" i="1" s="1"/>
  <c r="AL43" i="1"/>
  <c r="AM43" i="1" s="1"/>
  <c r="AL34" i="1"/>
  <c r="AM34" i="1" s="1"/>
  <c r="AL9" i="1"/>
  <c r="G25" i="2" s="1"/>
  <c r="AL18" i="1"/>
  <c r="AM18" i="1" s="1"/>
  <c r="AL31" i="1"/>
  <c r="AM31" i="1" s="1"/>
  <c r="AL44" i="1"/>
  <c r="G15" i="2" s="1"/>
  <c r="AL47" i="1"/>
  <c r="AM47" i="1" s="1"/>
  <c r="AL7" i="1"/>
  <c r="G24" i="2" s="1"/>
  <c r="G9" i="2" l="1"/>
  <c r="I9" i="2" s="1"/>
  <c r="G14" i="2"/>
  <c r="I14" i="2" s="1"/>
  <c r="G11" i="2"/>
  <c r="I11" i="2" s="1"/>
  <c r="D27" i="2"/>
  <c r="E27" i="2" s="1"/>
  <c r="E30" i="2"/>
  <c r="G36" i="2"/>
  <c r="AM30" i="1"/>
  <c r="AM9" i="1"/>
  <c r="AM36" i="1"/>
  <c r="AM26" i="1"/>
  <c r="D14" i="2" s="1"/>
  <c r="E14" i="2" s="1"/>
  <c r="AM12" i="1"/>
  <c r="D11" i="2" s="1"/>
  <c r="AM13" i="1"/>
  <c r="D12" i="2" s="1"/>
  <c r="AM29" i="1"/>
  <c r="D13" i="2" s="1"/>
  <c r="AM44" i="1"/>
  <c r="D15" i="2" s="1"/>
  <c r="AM11" i="1"/>
  <c r="D10" i="2" s="1"/>
  <c r="AM10" i="1"/>
  <c r="D9" i="2" s="1"/>
  <c r="AM7" i="1"/>
  <c r="D24" i="2" s="1"/>
  <c r="F27" i="2" l="1"/>
  <c r="D26" i="2"/>
  <c r="F26" i="2" s="1"/>
  <c r="D28" i="2"/>
  <c r="F28" i="2" s="1"/>
  <c r="D25" i="2"/>
  <c r="E25" i="2" s="1"/>
  <c r="F24" i="2"/>
  <c r="D17" i="2"/>
  <c r="E11" i="2"/>
  <c r="F11" i="2"/>
  <c r="E9" i="2"/>
  <c r="F9" i="2"/>
  <c r="E13" i="2"/>
  <c r="F13" i="2"/>
  <c r="E15" i="2"/>
  <c r="F15" i="2"/>
  <c r="E12" i="2"/>
  <c r="F12" i="2"/>
  <c r="E10" i="2"/>
  <c r="F10" i="2"/>
  <c r="F14" i="2"/>
  <c r="E24" i="2"/>
  <c r="E26" i="2" l="1"/>
  <c r="F25" i="2"/>
  <c r="D32" i="2"/>
  <c r="D36" i="2" s="1"/>
  <c r="F36" i="2" s="1"/>
  <c r="E28" i="2"/>
  <c r="F17" i="2"/>
  <c r="E17" i="2"/>
  <c r="E32" i="2" l="1"/>
  <c r="E36" i="2" s="1"/>
  <c r="F32" i="2"/>
</calcChain>
</file>

<file path=xl/sharedStrings.xml><?xml version="1.0" encoding="utf-8"?>
<sst xmlns="http://schemas.openxmlformats.org/spreadsheetml/2006/main" count="888" uniqueCount="421">
  <si>
    <t>CAUSA DEL HALLAZGO</t>
  </si>
  <si>
    <t>CÓDIGO ACCIÓN</t>
  </si>
  <si>
    <t>DESCRIPCIÓN ACCION</t>
  </si>
  <si>
    <t>NOMBRE DEL INDICADOR</t>
  </si>
  <si>
    <t>FORMULA DEL INDICADOR</t>
  </si>
  <si>
    <t>META</t>
  </si>
  <si>
    <t>AREA RESPONSABLE</t>
  </si>
  <si>
    <t>FECHA DE INICIO</t>
  </si>
  <si>
    <t>FECHA DE TERMINACIÓN</t>
  </si>
  <si>
    <t>2.1.1.1</t>
  </si>
  <si>
    <t>No se tenían establecidos los permisos a todas las secciones de la Intranet para consulta externa.</t>
  </si>
  <si>
    <t>Realizar seguimientos al esquema de publicación de la Entidad, de modo tal que se verifique la funcionalidad de cada enlace disponible en la Web.</t>
  </si>
  <si>
    <t>Seguimientos realizados</t>
  </si>
  <si>
    <t>Sumatoria de seguimientos realizados</t>
  </si>
  <si>
    <t>Dirección de Tecnologías e Información y Oficina Asesora de Comunicaciones</t>
  </si>
  <si>
    <t>Habilitar el acceso a la información relacionada con el mapa de procesos de la Entidad, para que la consulta sea realizada por los usuarios de la Intranet desde sitios internos y externos y por la ciudadanía en general en el Portal Web.</t>
  </si>
  <si>
    <t>Porcentaje de secciones Web habilitadas (SIG)</t>
  </si>
  <si>
    <t>(Cantidad de Secciones de la Intranet (Mapa de procesos) habilitadas / Cantidad de secciones (Mapa de procesos) de la intranet a habilitar)*100%</t>
  </si>
  <si>
    <t>2.1.1.2</t>
  </si>
  <si>
    <t>No se ha terminado la revisión y actualización de las actuales matrices de riesgos de los procesos de la Entidad.</t>
  </si>
  <si>
    <t>Revisar y actualizar las matrices de riesgos de los procesos de Gestión Corporativa Institucional y Gerencia del Talento Humano, especialmente, en la definición de controles para mitigar la ocurrencia de los riesgos.</t>
  </si>
  <si>
    <t>Matrices de riesgos actualizadas</t>
  </si>
  <si>
    <t>Número de matrices de riesgos</t>
  </si>
  <si>
    <t>Subsecretaría de Gestión Institucional y Dirección de Gestión del Talento Humano</t>
  </si>
  <si>
    <t>2.1.1.3</t>
  </si>
  <si>
    <t>No se  tiene un lineamiento establecido que permita evidenciar con criterio técnico y jurídico la posibilidad de dar de baja y posterior enajenación un bien de la SDG.</t>
  </si>
  <si>
    <t>Establecer un lineamiento interno que contemple las acciones a realizar por la Entidad, en los casos de "dar de baja" a los vehículos recibidos por enajenación a título gratuito.</t>
  </si>
  <si>
    <t>Lineamientos establecidos</t>
  </si>
  <si>
    <t>Número de lineamientos realizados</t>
  </si>
  <si>
    <t>Dirección Administrativa</t>
  </si>
  <si>
    <t>2.1.2.1</t>
  </si>
  <si>
    <t>Fallas en la articulación entre los resultados de las acciones de mejoramiento formuladas, frente al análisis de causas identificadas en la formulación.</t>
  </si>
  <si>
    <t>Efectuar seguimientos al cumplimiento del presente Plan de Mejoramiento, cuyos resultados sean socializados con los directivos de las dependencias responsables de la ejecución de cada acción.</t>
  </si>
  <si>
    <t>Subsecretaría de Gestión Institucional</t>
  </si>
  <si>
    <t>2.1.3.1</t>
  </si>
  <si>
    <t xml:space="preserve">Desconocimiento de las funciones de quienes ejercen el control y vigilancia de los contratos celebrados. </t>
  </si>
  <si>
    <t>Efectuar una campaña institucional a través de la Intranet en la cual se informe a quienes ejercen las funciones de supervisión, respecto de las tareas que se deben tener en cuenta en la ejecución de los contratos de los cuales ejerzan aquellas funciones.</t>
  </si>
  <si>
    <t>Campañas Institucionales en temas de Supervisión realizadas</t>
  </si>
  <si>
    <t>Número de campañas Institucionales en temas de Supervisión</t>
  </si>
  <si>
    <t>Dirección de Contratación</t>
  </si>
  <si>
    <t>No se tiene definida una política para la adquisición de cursos de tecnología solicitados mediante los procesos de contratación del área.</t>
  </si>
  <si>
    <t>Generar una ficha técnica para la inclusión de capacitaciones y/o actualizaciones de herramientas tecnológicas.</t>
  </si>
  <si>
    <t>Ficha técnica generada</t>
  </si>
  <si>
    <t>Número de fichas técnicas</t>
  </si>
  <si>
    <t>Dirección de Tecnologías e Información</t>
  </si>
  <si>
    <t>2.1.3.3</t>
  </si>
  <si>
    <t>2.1.3.4</t>
  </si>
  <si>
    <t>No se anexó los  informes que el Contratista tiene la obligación de presentar, los documentos  donde se registra el control diario del servicio de transporte prestado.</t>
  </si>
  <si>
    <t>Autorizar el pago con el lleno de los requisitos donde se evidencie el cumplimiento de la totalidad de las obligaciones contractuales.
(Según el hallazgo, el cumplimiento de la acción se dirige al actual contrato de Transporte).</t>
  </si>
  <si>
    <t>Pagos autorizados</t>
  </si>
  <si>
    <t>Número de pagos autorizados</t>
  </si>
  <si>
    <t>2.1.3.5</t>
  </si>
  <si>
    <t>Porque no existe un punto de control donde se detecte que documentos se han publicado</t>
  </si>
  <si>
    <t>Actualizar el procedimiento de Gestión Corporativa Institucional (Con todas sus etapas), mediante la inclusión e implementación de la actividad relacionada con la oportunidad en la publicación de los contratos y/o sus modificaciones.</t>
  </si>
  <si>
    <t>Procedimiento actualizado</t>
  </si>
  <si>
    <t>Número de procedimientos actualizados</t>
  </si>
  <si>
    <t>2.1.3.6</t>
  </si>
  <si>
    <t>2.1.3.7</t>
  </si>
  <si>
    <t>Efectuar una capacitación a los funcionarios y/o contratistas de la Secretaría Distrital de Gobierno a fin de informar respecto de la necesidad de contar con justificación al introducir variaciones en valor en los diferentes contratos que se suscriben.</t>
  </si>
  <si>
    <t>Capacitación realizada</t>
  </si>
  <si>
    <t>Número de capacitaciones</t>
  </si>
  <si>
    <t>2.1.3.8</t>
  </si>
  <si>
    <t>No se contaba con un punto de control al momento de la firma del acto. A pesar que el formato cuenta con los criterios establecidos en el Decreto 1082 de 2015, no se encuentra normalizado en el Sistema Integrado de Gestión</t>
  </si>
  <si>
    <t>Normalizar en el Sistema Integrado de Gestión el formato utilizado para la expedición del acto administrativo que justifica la contratación directa.</t>
  </si>
  <si>
    <t>Formato normalizado</t>
  </si>
  <si>
    <t>Número de formatos normalizados</t>
  </si>
  <si>
    <t>2.1.3.9</t>
  </si>
  <si>
    <t>2.1.3.10</t>
  </si>
  <si>
    <t>Los controles existentes en la entrega de pólizas requieren fortalecimiento.</t>
  </si>
  <si>
    <t>Diseñar e implementar un nuevo punto de control que facilite el seguimiento efectuado por los Supervisores a la vigencia de las garantías exigidas en los contratos.</t>
  </si>
  <si>
    <t>Porcentaje de diseño e implementación del punto de control</t>
  </si>
  <si>
    <t>(N° de fases de diseño e implementación terminadas / N° de fases de diseño e implementación programadas)*100%</t>
  </si>
  <si>
    <t>2.1.3.11</t>
  </si>
  <si>
    <t>2.1.4.1</t>
  </si>
  <si>
    <t>Se evidenció que algunas modificaciones presupuestales no se registraron oportunamente en época en que sucedieron los traslados correspondientes.</t>
  </si>
  <si>
    <t>Actualizar el instructivo de modificaciones presupuestales con la inclusión de plazos en la gestión interna de los mismos, de modo tal que sean registrados por la Secretaría Distrital de Hacienda en el mes de expedición del acto administrativo de la modificación.</t>
  </si>
  <si>
    <t>Instructivo actualizado</t>
  </si>
  <si>
    <t>Número de instructivos actualizados</t>
  </si>
  <si>
    <t>Dirección Financiera</t>
  </si>
  <si>
    <t>2.1.4.2</t>
  </si>
  <si>
    <t>Baja ejecución de giros en algunos rubros presupuestales de gastos de funcionamiento (tomados en la muestra): Dotación, Gastos de Computador, Materiales y Suministros, Impresos y Publicaciones, Capacitación Interna y Promoción Institucional.</t>
  </si>
  <si>
    <t>Remitir informes quincenales de ejecución presupuestal a los responsables de la ejecución (Directores, Gerentes de Proyecto y Supervisores) para dar a conocer el giro de los compromisos y se tomen las acciones correspondientes.</t>
  </si>
  <si>
    <t>Número de Informes de Ejecución Presupuestal enviados</t>
  </si>
  <si>
    <t>Número de informes enviados/Número de informes proyectados</t>
  </si>
  <si>
    <t>Algunos de los compromisos suscritos pasan de la vigencia y se constituyen como reservas presupuestales.</t>
  </si>
  <si>
    <t>Dar lineamientos a la Dirección de Contratación indicando que los Contratos de Prestación de Servicios no podrán superar la vigencia.</t>
  </si>
  <si>
    <t>Porcentaje Contratos de Prestación de Servicios que no superan la vigencia</t>
  </si>
  <si>
    <t>(N° de CPS hasta el 31-12-2017 / N° de CPS totales)</t>
  </si>
  <si>
    <t>2.2.1.1</t>
  </si>
  <si>
    <t xml:space="preserve">No se tienen en cuenta todos los lineamientos de la Secretaría Distrital de Planeación y de la Entidad para la formulación de los proyectos.
Por los constantes cambios en las gerencias  de los proyectos de inversión, las estrategias que se trazan en un primer momento varían según la perspectiva gerencial.
 </t>
  </si>
  <si>
    <t>Nivel de Cumplimiento en el desarrollo de las mesas de trabajo mensuales</t>
  </si>
  <si>
    <t>No. De mesas desarrolladas/Total mesas de a desarrollar</t>
  </si>
  <si>
    <t>Oficina Asesora de Planeación</t>
  </si>
  <si>
    <t>2.2.1.2</t>
  </si>
  <si>
    <t xml:space="preserve">Debilidad en el proceso de seguimiento en generación de alertas tempranas con respecto a la ejecución de los proyectos de inversión. 
Baja participación de los analistas en el proceso de ejecución y seguimiento a los proyectos de inversión </t>
  </si>
  <si>
    <t xml:space="preserve">Hacer seguimiento mensual a la ejecución de los proyectos,  generando alertas mediante informes ejecutivos  mensuales a los gerentes de cada proyecto. Este informe se construirá de acuerdo con las mesas de trabajo mensuales. </t>
  </si>
  <si>
    <t>Informes mensuales ejecutivo de alertas</t>
  </si>
  <si>
    <t>Informe ejecutivo de alertas presentados/Informe ejecutivo de alertas programados</t>
  </si>
  <si>
    <t>Oficina Asesora de Planeación y Subsecretaría de Gestión Institucional</t>
  </si>
  <si>
    <t>2.3.1.1</t>
  </si>
  <si>
    <t>No se homologó la cuenta en el plan de cuentas de la Resolución 356 del 05 septiembre de 2007, a la contrapartida correcta.</t>
  </si>
  <si>
    <t>Reclasificar la contrapartida de la cuenta 1640-27 Bienes Pendientes de legalizar por $1.002.96 millones, a la cuenta 312530 Bienes pendientes de legalizar.</t>
  </si>
  <si>
    <t>Reclasificación de la contrapartida realizada</t>
  </si>
  <si>
    <t>Número de reclasificaciones realizadas</t>
  </si>
  <si>
    <t>2.3.1.3</t>
  </si>
  <si>
    <t>El aplicativo SI CAPITAL -Modulo SAI esta parametrizado para calcular la depreciación a 30 días y no calcula los días ajustados a la fecha de ingreso es decir cuando realiza el proceso lo corre por periodo mensuales y no proporcionales.</t>
  </si>
  <si>
    <t>Revisar y ajustar el cálculo de la depreciación, de los bienes muebles objeto de depreciación, registrados en la cuenta de Propiedades, Planta y Equipo.</t>
  </si>
  <si>
    <t>Porcentaje de bienes objeto de depreciación con depreciación ajustada</t>
  </si>
  <si>
    <t>(N° de bienes objeto de depreciación ajustados / N° de bienes registrados en la cuenta a revisar objeto de ajuste)*100%</t>
  </si>
  <si>
    <t>Dirección Financiera y Dirección Administrativa</t>
  </si>
  <si>
    <t>2.3.2.1</t>
  </si>
  <si>
    <t>Se ingresaron valores al sistema con decimales</t>
  </si>
  <si>
    <t>Revisar y ajustar los saldos contables redondeando al peso, según lo establece el parágrafo 119 del Régimen de Contabilidad Pública.</t>
  </si>
  <si>
    <t>Porcentaje de cuentas ajustadas en los Estados Financieros</t>
  </si>
  <si>
    <t>(N° de cuentas Ajustadas / N°  de cuentas por ajustar)*100%</t>
  </si>
  <si>
    <t>2.3.2.2</t>
  </si>
  <si>
    <t>Se parametrizó cada una de las cuentas por su naturaleza y dinámica de las cuentas, por lo que clasifica el saldo de la cuenta completo o en corriente o en no corriente</t>
  </si>
  <si>
    <t>Realizar una solicitud de concepto para la revisión del lineamiento contable que se debe seguir en la Entidad para la clasificación de partidas en corriente y no corriente.</t>
  </si>
  <si>
    <t>Solicitud Concepto</t>
  </si>
  <si>
    <t>(N° de Concepto solicitado / N° de Conceptos programado)*100%</t>
  </si>
  <si>
    <t>2.3.2.3</t>
  </si>
  <si>
    <t>Porque al aproximar se generaron a lo largo del tiempo diferencias en los saldos</t>
  </si>
  <si>
    <t>Incorporar en el Instructivo contable, un capítulo que establezca los controles que debe realizarse a la información que se envía a los organismos de control.</t>
  </si>
  <si>
    <t>Instructivo contable actualizado con este requerimiento</t>
  </si>
  <si>
    <t>2.3.2.4</t>
  </si>
  <si>
    <t>Por la falta de oportunidad en la creación de los terceros y por la necesidad de registrar los hechos económicos de la entidad se cargó al NIT de la SDG</t>
  </si>
  <si>
    <t>Asignar un usuario para la Dirección Financiera con los permisos de creación de terceros, según se requiera, para realizar las causaciones contables al usuario correcto.</t>
  </si>
  <si>
    <t>Usuario asignado según solicitud</t>
  </si>
  <si>
    <t>Número de usuarios asignados</t>
  </si>
  <si>
    <t>Dirección Financiera y Dirección de Tecnologías e Información</t>
  </si>
  <si>
    <t>Revisar y ajustar los registros contables con el tercero de SDG</t>
  </si>
  <si>
    <t>Porcentaje de cuentas ajustadas en los registros contables</t>
  </si>
  <si>
    <t>2.3.2.5</t>
  </si>
  <si>
    <t>Se le entregó al auditor un informe  con los saldos a 31 de diciembre de 2016, sin el cierre contable</t>
  </si>
  <si>
    <t>2.3.2.6</t>
  </si>
  <si>
    <t>Aplicación de manera parcial del procedimiento previsto en la Resolución No 001 de 2001 para el caso del traslado de los bienes a la Secretaría de Seguridad,  Convivencia y Justicia.</t>
  </si>
  <si>
    <t xml:space="preserve">Actualizar el "Procedimiento de Ingreso y Egresos de Bienes en el Almacén" de la entidad; en lo que respecta al traslado y/o traspaso de bienes entre Entidades; el cual deberá incluir la totalidad del procedimiento previsto en la Resolución 001 de 2001 para estos casos. </t>
  </si>
  <si>
    <t xml:space="preserve">Procedimiento actualizado </t>
  </si>
  <si>
    <t>2.3.2.7</t>
  </si>
  <si>
    <t>Falta de conciliación de los saldos de los reportes CB-905 y CGN2005-001 enviado a la Contraloría con los saldos contables a la fecha de corte en la Subcuenta 1401-02-04 Ingresos no tributarios- Multas Administrativas Nivel Central</t>
  </si>
  <si>
    <t>Crear un reporte en el aplicativo SICAPITAL, con los campos del Formato CB-905 que solicita la Contraloría de Bogotá en la cuenta anual.</t>
  </si>
  <si>
    <t>Porcentaje de creación del reporte en el aplicativo SICAPITAL</t>
  </si>
  <si>
    <t>(N° de fases de la creación del reporte en SICAPITAL realizadas / N° de fases de la creación del reporte en SICAPITAL programadas)*100%</t>
  </si>
  <si>
    <t>2.3.2.8</t>
  </si>
  <si>
    <t>Falta de conciliación de los saldos de los reportes CB-905 y CGN2005-001 enviado a la Contraloría con los saldos contables a la fecha de corte en la cuenta Auxiliar 1401-03-02 –Intereses Administrativos Nivel Central</t>
  </si>
  <si>
    <t>2.3.2.9</t>
  </si>
  <si>
    <t>No se ejecutaron los recursos asignados por demoras en la verificación de estudios y diseños de las obras a edificar, por cambios en los responsables lo que ocasiono un saldo pendiente por ejecutar de  $461.554.148</t>
  </si>
  <si>
    <t>Realizar el registro contable de la liquidación del Convenio 1440/2013 con el Fondo de Desarrollo Local de Mártires.</t>
  </si>
  <si>
    <t>Registro realizado</t>
  </si>
  <si>
    <t>Número de registros contables</t>
  </si>
  <si>
    <t>3.1.1.1</t>
  </si>
  <si>
    <t>Débiles puntos de control en la liquidación de nómina.</t>
  </si>
  <si>
    <t>Actualizar el Instructivo "liquidación de nómina y aportes patronales", con el fin de establecer mayores puntos de control y verificación.</t>
  </si>
  <si>
    <t>Dirección de Gestión del Talento Humano</t>
  </si>
  <si>
    <t>Elaborar informes comparativos de la liquidación de la nómina en el año 2017, mediante el cruce de bases de datos de la liquidación, con el propósito de prevenir la materialización de riesgos como el señalado en el hallazgo.</t>
  </si>
  <si>
    <t>Informes elaborados</t>
  </si>
  <si>
    <t>Número de informes elaborados</t>
  </si>
  <si>
    <t>Ausencia de una revisión externa a la liquidación de la nómina de la Entidad.</t>
  </si>
  <si>
    <t>Designar por parte del ordenador del gasto, a un funcionario externo a la Dirección de Gestión del Talento Humano, como punto de verificación a la pre liquidación de la nómina de la Entidad.</t>
  </si>
  <si>
    <t>Funcionarios designados para la revisión de la pre liquidación de la nómina</t>
  </si>
  <si>
    <t>Número de funcionarios designados</t>
  </si>
  <si>
    <t>3.1.2.1</t>
  </si>
  <si>
    <t xml:space="preserve">No se  tiene lineamientos establecidos con criterio jurídico que permita evidenciar de manera oportuna los bienes muebles comprados por inversión.                                                                               </t>
  </si>
  <si>
    <t>Establecer lineamientos dirigidos a los Gerentes de proyectos de inversión y responsables de los rubros de funcionamiento, frente a los bienes adquiridos con cargo a estos recursos que deben ingresar al Almacén de la Entidad.</t>
  </si>
  <si>
    <t>Porcentaje de lineamientos establecidos</t>
  </si>
  <si>
    <t>(N° de lineamientos realizados / N° de lineamientos programados)*100</t>
  </si>
  <si>
    <t xml:space="preserve">Realizar el inventario detallado de los bienes suministrados y a cargo del Comité de Sostenibilidad.                                                          </t>
  </si>
  <si>
    <t xml:space="preserve">Realizar el inventario detallado de los bienes suministrados y a cargo del Comité de Sostenibilidad (objeto del hallazgo).                                                                             </t>
  </si>
  <si>
    <t>Inventario detallado de los bienes suministrados y a cargo del Comité de Sostenibilidad.</t>
  </si>
  <si>
    <t>Número de inventarios realizados</t>
  </si>
  <si>
    <t>Presentar el denuncio penal por el extravió de los elementos de la casa de la Cultura para la convivencia pacifica de la localidad de Usme</t>
  </si>
  <si>
    <t>Presentar el denuncio penal por el extravió de los elementos de la casa de la Cultura para la convivencia pacifica de la localidad de Usme.</t>
  </si>
  <si>
    <t>Denuncio penal presentado</t>
  </si>
  <si>
    <t>Número de denuncios penales</t>
  </si>
  <si>
    <t>No. HALLAZGO</t>
  </si>
  <si>
    <t>Hallazgo administrativo al Control Fiscal Interno de la entidad, por falta de publicación del seguimiento a los planes de gestión</t>
  </si>
  <si>
    <t>Hallazgo administrativo al Control Fiscal Interno de la entidad, por deficiencias en el Sistema Integrado de Gestión de la Secretaria Distrital de Gobierno</t>
  </si>
  <si>
    <t>Hallazgo Administrativo por deficiencias en el control de los bienes a cargo de la entidad</t>
  </si>
  <si>
    <t>Hallazgo Administrativo por Inefectividad en las acciones correctivas formuladas en el Plan de Mejoramiento y desarrolladas para la eliminación de las causas de los inconvenientes presentados</t>
  </si>
  <si>
    <t>Hallazgo Administrativo con presunta Incidencia Disciplinaria, Contrato No 598 de 2016. Por haberse pagado el curso de capacitación 201 - Fortigate Multi-Threat Security Systems I &amp; 301 - Fortigate Multi - Threat Security Systems II, sin que se hubiere dictado</t>
  </si>
  <si>
    <t>Hallazgo administrativo por falta de control de la información contenida en el expediente documental. Contrato No 006 de 2016</t>
  </si>
  <si>
    <t>Hallazgo administrativo por falta de control en la supervisión de los requisitos documentales establecidos en el contrato No 884 de 2016</t>
  </si>
  <si>
    <t>Hallazgo administrativo con presunta incidencia disciplinaria por no publicar documentos del proceso y/o actos administrativos en el SECOP de los Contratos 810/2016, 864/2016, 241/2015, 1340/2015, 676/2015, 1068/2014</t>
  </si>
  <si>
    <t>Hallazgo Administrativo por publicar de manera extemporánea en el SECOP, algunos de los documentos del proceso y/o actos administrativos de los Contratos: 971/2016, 972/2016, 1340/15 y 676/15</t>
  </si>
  <si>
    <t>Hallazgo administrativo, Por fallas en la planeación al efectuar adición sin la debida justificación, contrato No 1340 de 2015</t>
  </si>
  <si>
    <t>Hallazgo administrativo, por omisión en la denominación, numeración y fecha de expedición del Acto Administrativo que Justifica la contratación directa. Contrato No. 1340 de 2015</t>
  </si>
  <si>
    <t>Hallazgo administrativo. Por falta de soportes en el expediente de las actividades desarrolladas en cumplimiento del Contrato No 03 de 2016</t>
  </si>
  <si>
    <t>Hallazgo administrativo. Por falta de ampliación de la Garantía Única. Contratos 319/2016, 333/2016 y 03 de 2016</t>
  </si>
  <si>
    <t>Hallazgo Administrativo, por la actualización extemporánea de la garantía única de cumplimiento. Contrato de prestación de servicios No. 1548 de 2015</t>
  </si>
  <si>
    <t>Hallazgo Administrativo falta oportunidad en algunos de los registros de las modificaciones presupuestales</t>
  </si>
  <si>
    <t>Hallazgo Administrativo: Baja ejecución de giros en algunos rubros presupuestales</t>
  </si>
  <si>
    <t>Hallazgo Administrativo por deficiencias de planeación en la formulación de los proyectos 822 y 823</t>
  </si>
  <si>
    <t>Hallazgo Administrativo Por Incumplimiento en la Ejecución de las Metas de los Proyecto 823 y 822</t>
  </si>
  <si>
    <t>Hallazgo administrativo por inadecuada clasificación de la contrapartida de la cuenta 1640-27 Bienes Pendientes de legalizar por $1.002.96 millones subestimando la contrapartida, cuenta 3125-03 Bienes pendientes de legalizar</t>
  </si>
  <si>
    <t>Hallazgo Administrativo por error en el cálculo de la depreciación sobrestimando en $11.6 millones la cuenta Equipo de transportes, Tracción y Elevación de la SDG con corte 2016-12-31</t>
  </si>
  <si>
    <t>Hallazgo Administrativo por revelación de saldos contables con centavos en el Formato CGN2005-001-“Saldos y Movimientos”</t>
  </si>
  <si>
    <t>Hallazgo Administrativo por saldos con antigüedad mayor a un año, sin reportar en la porción no corriente del Balance General</t>
  </si>
  <si>
    <t>Hallazgo Administrativo por saldos mal aproximados al mil siguiente por exceso o por defecto en el Formato CBN1009 -Balance General</t>
  </si>
  <si>
    <t>Hallazgo Administrativo por saldos presentados en el formato CGN2005-001 a cargo de la Secretaría Distrital de Gobierno</t>
  </si>
  <si>
    <t>Hallazgo administrativo por falta de concordancia en los saldos de los reportes CB-905; CGN2005-001 en el grupo contable 31- Hacienda Pública</t>
  </si>
  <si>
    <t>Hallazgo administrativo por falta de autorización del ordenador del gasto en el traslado de bienes a otra entidad Distrital</t>
  </si>
  <si>
    <t>Hallazgo administrativo por falta de concordancia en los saldos de los reportes CB-905 y CGN2005-001 en la Subcuenta 1401-02-04 Ingresos no tributarios- Multas Administrativas Nivel Central</t>
  </si>
  <si>
    <t>Hallazgo administrativo por no concordancia de los saldos entre el formato CB-905 y la Cuenta Auxiliar 1401-03-02 –Intereses Administrativos Nivel Central</t>
  </si>
  <si>
    <t>Hallazgo administrativo por saldos sin ejecución y elevada antigüedad en la cuenta Auxiliar 1424-02-05 -Recursos entregados en administración- Convenios interadministrativos por $961.6 millones</t>
  </si>
  <si>
    <t>Hallazgo administrativo con incidencia fiscal y presunta disciplinaria. Por pago en exceso, atribuido a horas extras no laboradas, en cuantía de $5.911.881</t>
  </si>
  <si>
    <t>Hallazgo administrativo con incidencia fiscal y presunta disciplinaria, Convenio No. 1615 de 2013 por inexistencia de algunos elementos suministrados en ejecución del mismo, en cuantía de $ 19.440.000</t>
  </si>
  <si>
    <t>Hallazgo administrativo con incidencia fiscal y presunta disciplinaria, Convenio No. 1615 de 2013 por inexistencia de algunos elementos suministrados en ejecución del mismo, en cuantía de $ 19.440.001</t>
  </si>
  <si>
    <t>Hallazgo administrativo con incidencia fiscal y presunta disciplinaria, Convenio No. 1615 de 2013 por inexistencia de algunos elementos suministrados en ejecución del mismo, en cuantía de $ 19.440.002</t>
  </si>
  <si>
    <t>Descripción Avance</t>
  </si>
  <si>
    <t>Evidencia Aportada</t>
  </si>
  <si>
    <t>Total</t>
  </si>
  <si>
    <t>Forma de Medición</t>
  </si>
  <si>
    <t>Meta</t>
  </si>
  <si>
    <t>%</t>
  </si>
  <si>
    <t>Cumplimiento</t>
  </si>
  <si>
    <t>SI</t>
  </si>
  <si>
    <t>Seguimiento uno (Corte 30 de Noviembre de 2017)</t>
  </si>
  <si>
    <t>Seguimiento dos (Corte 31 de Diciembre de 2017)</t>
  </si>
  <si>
    <t>Seguimiento tres (Corte 31 de Enero de 2018)</t>
  </si>
  <si>
    <t>Seguimiento cuatro (Corte 28 de Febrero de 2018)</t>
  </si>
  <si>
    <t>Suma</t>
  </si>
  <si>
    <t>Porcentaje</t>
  </si>
  <si>
    <t>Programado</t>
  </si>
  <si>
    <t>Ejecutado</t>
  </si>
  <si>
    <t>Avance variable</t>
  </si>
  <si>
    <t>Memorando de designación</t>
  </si>
  <si>
    <t>Mediante memorando N° 201740000492733 se realiza la designación a la funcionaria Patricia Andrea Ayala Beltrán, para que ejerzan las veces de punto de control externo a la liquidación de nómina de la DGTH.</t>
  </si>
  <si>
    <t>Total Acciones</t>
  </si>
  <si>
    <t>Acciones Cumplidas</t>
  </si>
  <si>
    <t>3.1</t>
  </si>
  <si>
    <t>Observación administrativa por fallas en la elaboración del anexo técnico que hace parte integral de los Convenios de Asociación No. 1649 de 2015 y 604 de 2016</t>
  </si>
  <si>
    <t>3.2</t>
  </si>
  <si>
    <t>Observación administrativa por fallas en la elaboración de los informes de supervisión del Convenio de Asociación No. 1649 de 2015</t>
  </si>
  <si>
    <t>3.3</t>
  </si>
  <si>
    <t>Hallazgo administrativo por falta de cuantificación de la relación de los elementos de dotación de la casa refugio suministrados por el contratista y que corresponden al aporte del contratista para la ejecución de los Convenios de Asociación No. 1649 de 2015 y 604 de 2016</t>
  </si>
  <si>
    <t>3.4</t>
  </si>
  <si>
    <t>Hallazgo administrativo por falta de registros que permitan evidenciar la trazabilidad en la ejecución de las obras de mantenimiento efectuadas en la casa refugio en el marco del Convenio de Asociación No. 1649 de 2015</t>
  </si>
  <si>
    <t>3.5</t>
  </si>
  <si>
    <t>Hallazgo administrativo por la no realización de todas las reuniones de Comité Técnico del Convenio de Asociación 604 de 2016</t>
  </si>
  <si>
    <t>3.6</t>
  </si>
  <si>
    <t>Hallazgo administrativo por fallas en el archivo de la documentación que hace parte de los Contratos N° 1462/13, 1604/13, 1649/15 y 604/2016</t>
  </si>
  <si>
    <t>3.7</t>
  </si>
  <si>
    <t>Hallazgo administrativo con presunta incidencia fiscal y disciplinaria por la indebida ejecución del objeto del Convenio de Asociación No. 1604 del 16 de diciembre de 2013, por valor de $87.220.892</t>
  </si>
  <si>
    <t>3.8</t>
  </si>
  <si>
    <t>Hallazgo administrativo, con presunta incidencia disciplinaria y fiscal, por indebida ejecución del objeto del Convenio Interadministrativo 1462 de 2013 por $108.498.120</t>
  </si>
  <si>
    <t>3.9</t>
  </si>
  <si>
    <t>Hallazgo administrativo por el no cumplimiento de las condiciones establecidas en el plan de trabajo relacionadas con las obligaciones específicas del contratista en el Convenio 1462 de 2013</t>
  </si>
  <si>
    <t>3.10</t>
  </si>
  <si>
    <t>Hallazgo administrativo por la publicación extemporánea en SECOP de los documentos del proceso contractual No. 1604 del 16 de diciembre de 2013</t>
  </si>
  <si>
    <t>Deficiencias en la aclaración en la cantidad de entrega de los kits de aseo en la casa refugio y el contenido del mismo en los informes de seguimiento al convenio</t>
  </si>
  <si>
    <t>Elaborar un formato de informe de supervisión que cuente con los seguimientos técnico, administrativo, financiero, contable y jurídico, para Convenios de Asociación relacionados con la atención a población vulnerable.</t>
  </si>
  <si>
    <t>Formato  de informe de supervisión elaborado</t>
  </si>
  <si>
    <t>Número de formatos  de informe de supervisión elaborado</t>
  </si>
  <si>
    <t>Dirección de Derechos Humanos</t>
  </si>
  <si>
    <t>Elaboración de informes ejecutivos mensuales que no cumplen con las exigencias del inciso 2 artículo 83 de la Ley 1474 de 2011</t>
  </si>
  <si>
    <t xml:space="preserve">Realizar la verificación de los elementos de dotación aportados por el contratista para la ejecución, cuando sea requerido por las cláusulas establecidas en el convenio, teniendo en cuenta el valor unitario que corresponde a cada uno de ellos </t>
  </si>
  <si>
    <t>Elaborar un instrumento financiero que permita la cuantificación y seguimiento a la ejecución de los aportes del  contratista o asociado para la ejecución de programas de interés público.</t>
  </si>
  <si>
    <t>Instrumento financiero de cuantificación y seguimiento a los aportes de las partes elaborado</t>
  </si>
  <si>
    <t>Número de Instrumentos financieros elaborados</t>
  </si>
  <si>
    <t>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t>
  </si>
  <si>
    <t>Realizar seguimiento técnico mensual a las condiciones de las instalaciones en los informes de supervisión.</t>
  </si>
  <si>
    <t>Porcentaje de seguimientos técnicos a las condiciones físicas</t>
  </si>
  <si>
    <t>(Número de seguimientos técnicos realizados / Número de seguimientos técnicos programados)*100</t>
  </si>
  <si>
    <t xml:space="preserve">En el estudio previos y convenio  se dejó como obligación clara y expresa, la realización del comité técnico de forma mensual  durante la ejecución del Convenio. </t>
  </si>
  <si>
    <t xml:space="preserve">Implementar la figura del secretario del Comité técnico de convenios en curso, para que realice convocatoria y seguimiento de acuerdo a lo establecido. </t>
  </si>
  <si>
    <t>Número de servidores públicos designados</t>
  </si>
  <si>
    <t>Expedientes no intervenidos en vigencias anteriores</t>
  </si>
  <si>
    <t>Formular e implementar un plan de digitalización para los expedientes contractuales de la vigencia 2017.</t>
  </si>
  <si>
    <t>Planes formulados e implementados</t>
  </si>
  <si>
    <t>Número de planes formulados e implementados</t>
  </si>
  <si>
    <t>Implementar jornadas de capacitación con los supervisores designados y apoyos a la supervisión, de modo tal que el ejercicio de Supervisión sea fortalecido en la Entidad.</t>
  </si>
  <si>
    <t>Jornadas de capacitación realizadas</t>
  </si>
  <si>
    <t>Número de jornadas de capacitación realizadas</t>
  </si>
  <si>
    <t>Porque no existe un punto de control donde se detecte qué documentos se han publicado</t>
  </si>
  <si>
    <t>Registrar los procesos de contratación en la Plataforma Secop II, de modo tal que la publicación de los documentos de cada proceso sean publicados en los términos de Ley.</t>
  </si>
  <si>
    <t>Porcentaje de procesos de contratación cargados en Secop II</t>
  </si>
  <si>
    <t>(N° de procesos de contratación registrados/N° de procesos de contratación programados) x 100%</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</si>
  <si>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</si>
  <si>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</si>
  <si>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</si>
  <si>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</si>
  <si>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</si>
  <si>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</si>
  <si>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</si>
  <si>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</si>
  <si>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</si>
  <si>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Demanda</t>
  </si>
  <si>
    <t>Se adjuntan soportes adicionales en los que la Dirección Administrativa da indicaciones precisas a las Alcaldías Locales para el pago de comparendos.</t>
  </si>
  <si>
    <t>Memorandos</t>
  </si>
  <si>
    <t>Documento con procedimiento</t>
  </si>
  <si>
    <t>Se realiza seguimiento al cumplimiento de las acciones, se establece el espacio para cargar la información, se envía memorando con las indicaciones a seguir para el seguimiento.</t>
  </si>
  <si>
    <t>Memorando y archivo en Excel</t>
  </si>
  <si>
    <t>Se realiza seguimiento nuevamente, con el diligenciamiento del formato correspondiente.</t>
  </si>
  <si>
    <t>Archivo en Excel</t>
  </si>
  <si>
    <t>No se presentaron avances en este mes.</t>
  </si>
  <si>
    <t>NA</t>
  </si>
  <si>
    <t>La Dirección Administrativa revisó y remitió para pago la factura correspondiente al mes de octubre mediante radicado N° 20174200532143 (Incluye todos los soportes).
La Dirección Administrativa revisó y remitió para pago la factura correspondiente al mes de noviembre mediante radicado N° 20174200532153 (Incluye todos los soportes)</t>
  </si>
  <si>
    <t>Soportes para pago, memorandos remisorios para tramitar pago a la Dirección Financiera</t>
  </si>
  <si>
    <t>El instructivo se ha enviado para revisión en la SGI y la OAP</t>
  </si>
  <si>
    <t>Instructivo ajustado</t>
  </si>
  <si>
    <t>Informes, memorandos remisorios</t>
  </si>
  <si>
    <t>Se proyectó el memorando N° 20174000507783, mediante el cual el Ordenador del Gasto dio lineamientos a la Dirección de Contratación frente a los contratos de prestación de servicios</t>
  </si>
  <si>
    <t>Memorando con lineamientos y base de datos de contratación</t>
  </si>
  <si>
    <t>Se realizó seguimiento a las publicaciones de la página Web, producto de ello se actualizó el esquema de publicación.</t>
  </si>
  <si>
    <t>Esquema de publicación</t>
  </si>
  <si>
    <t>Se efectúan dos reuniones y/o mesas de trabajo entre la Dirección Administrativa y la Dirección Finaniera, en una primera se revisan 553 bienes y en la siguiente 358 bienes.</t>
  </si>
  <si>
    <t>Actas de mesas de trabajo y archivos de revisión depreciación.</t>
  </si>
  <si>
    <t>En el mes de noviembre se procedió a realizar el registro contrable de la liquidación del Convenio 1440 de 2013, quedando así la actividad cumplida.</t>
  </si>
  <si>
    <t>Comprobante contable</t>
  </si>
  <si>
    <t xml:space="preserve">Informe  </t>
  </si>
  <si>
    <t>Tareas Pendientes</t>
  </si>
  <si>
    <t>Dirección de Contratación y Dirección de Tecnologías e Información</t>
  </si>
  <si>
    <t>Seguimiento Completo Plan de Mejoramiento Contraloría</t>
  </si>
  <si>
    <t>NO</t>
  </si>
  <si>
    <t>La Dirección de Contratación realiza la entrega de la campaña de comunicaciones, que incluye tips para fortalecer el ejercicio de la Supervisión en la Entidad</t>
  </si>
  <si>
    <t>Captura de pantalla, tips (imágenes publicitarias)</t>
  </si>
  <si>
    <t>Se adjunta captura de pantalla con la utilización de los tips en la Intranet de la Entidad.</t>
  </si>
  <si>
    <t>Captura de pantalla</t>
  </si>
  <si>
    <t>La Dirección de Contratación ajustó el formato y desde la Subsecretaría de Gestión Institucional se procedió con el trámite para la normalización del mismo. El documento fue formalizco con Código GCO-GCI-F128.</t>
  </si>
  <si>
    <t>Documento GCO-GCI-F128, normalizado</t>
  </si>
  <si>
    <t>La Dirección de Contratación formalizó la solicitud del desarrollo en el aplicativo SIPSE para el punto de control a implementar.</t>
  </si>
  <si>
    <t>Captura pantalla, caso generado</t>
  </si>
  <si>
    <t>El documento fue actualizado y probado, actualmente se ubica en la Intranet de la Entidad, en el proceso de Gestión Corporativa Institucional, bajo el código N° GCO-GCI-IN004</t>
  </si>
  <si>
    <t>Se verifican los contratos de prestación de servicios, en su fecha de terminación, se gestionó que todos terminaran a más tardar el 31 de diciembre de 2017 (A excepción de las mujeres en estado de embarazo y/o lactantes)</t>
  </si>
  <si>
    <t>Base de datos de contratos.</t>
  </si>
  <si>
    <t>Se habilitó la sección del mapa de procesos y procedimientos para la consulta externa desde la página Web de la Entidad.</t>
  </si>
  <si>
    <t>Acta de reunión</t>
  </si>
  <si>
    <t>Se entrega la actualización del procedimiento, con la inclusión del lineamiento a que refiere la acción. Sección políticas de operación.</t>
  </si>
  <si>
    <t>La Dirección de Tecnologías e Información elabora una ficha técnica denominada "INCLUSIÓN DE CAPACITACIONES Y/O ACTUALIZACIONES DE HERRAMIENTAS TECNOLÓGICAS EN PROCESOS DE CONTRATACIÓN DE LA DIRECCIÓN DE TECNOLOGÍAS E INFORMACIÓN DE LA SECRETARÍA DISTRITAL DE GOBIERNO"</t>
  </si>
  <si>
    <t>Ficha técnica.</t>
  </si>
  <si>
    <t>Se actualiza el procedimiento de gestión y adquisición de recusros, se enfatiza en el cumplimiento de los términos en la publicación de los documentos de los procesos de contratación en el SECOP.</t>
  </si>
  <si>
    <t>Al usuario de la Contadora que hace parte de la Dirección Financiera se le dio el permiso de creación de terceros.</t>
  </si>
  <si>
    <t>Captura de pantalla del Sistema de Información de Terceros</t>
  </si>
  <si>
    <t>El procedimiento de ingreso y egreso de bienes ha sisdo actualziado, dentro de sus políticas de operación se incluyó el texto que contar con la autorización del ordenador del gasto para el traslado de bienes.</t>
  </si>
  <si>
    <t>Procedimiento actualizado.</t>
  </si>
  <si>
    <t>El procedimiento de ingreso y egreso de bienes ha sido actualizado, dentro de sus políticas de operación se incluyó el texto que indica el ingreso de bienes adquiridos tanto por recursos de funcionamiento, como de recursos de inversión.</t>
  </si>
  <si>
    <t>La matriz de riesgos del proceso de Gestión Corporativa ya está aprobada y publicada.
La matriz de riesgos del proceso de Gerencia del Talento Humano, ya está aprobada.</t>
  </si>
  <si>
    <t>Matriz de riesgos para los dos procesos relacionados en la acción</t>
  </si>
  <si>
    <t>La Subsecretaría de Gestión Institucional elaboró el informe de alertas quincenal con la ejecución de cada proyecto de inversión.</t>
  </si>
  <si>
    <t>La Dirección Administrativa junto con la Dirección Financiera efectuaron la revisión del cálculo de la depreciación de 604 bienes. El cálculo fue ajustado. La acción está cumplida.</t>
  </si>
  <si>
    <t>Acta de reunión, archivo de Excel con los ajustes realizados.</t>
  </si>
  <si>
    <t>El instructivo para la liquidación de nómina se encuentra actualizado y aprobado.</t>
  </si>
  <si>
    <t>Se entrega informe de la revisión de la nómina</t>
  </si>
  <si>
    <t>Con fecha del 01 de diciembre, la Dirección Administrativa, desde al área de Almacén procedió a relacionar el inventario de los elementos adquiridos en el marco del Convenio N° 1615 de 2013</t>
  </si>
  <si>
    <t>Inventario realizado</t>
  </si>
  <si>
    <t>La Almacenista de la entidad, con soporte en el inventario realizado realizó el denuncio de pérdida de elementos, cuya constancia se puede verificar con el consecutivo N° 5188003720670564.</t>
  </si>
  <si>
    <t>Denuncio</t>
  </si>
  <si>
    <t>El 9 de noviembre se realizó una reunión con los gerentes de proyectos de inversió, se revisó el detalle de las metas Plan de Desarrollo vinculadas a cada proyecto y sus avances de cumplimiento. El Secretario de Gobierno participó en esta jornada.</t>
  </si>
  <si>
    <t>La Subsecretaría de Gestión Institucional elaboró el informe de alertas quincenal con la ejecución de cada proyecto de inversión.
Se generon los informes de seguimiento en la reunión del 9 de noviembre.</t>
  </si>
  <si>
    <t>La Dirección de Derechos Humanos ha diseñado un formato de informe de supervisión para convenios suscritos a cargo de esa dependencia. Estos formatos ya son implementados para los convenios vigentes.</t>
  </si>
  <si>
    <t>Formato informe de supervisión convenios</t>
  </si>
  <si>
    <t xml:space="preserve"> - Plan de digitalización de expedientes contractuales 2017</t>
  </si>
  <si>
    <t>Se envío informes de ejecución del mes de noviembre por parte de la Dirección Financiera.</t>
  </si>
  <si>
    <t>Memorandos de envío de los informes</t>
  </si>
  <si>
    <t>Se han enviado dos informes de seguimiento, corresponden a los informes quincenales, por parte de la Dirección Financiera y la Subsecretaría de Gestión Institucional.
La Dirección Financiera envió informes de ejecución presupuestal con corte al 30 de octubre de 2017.</t>
  </si>
  <si>
    <t xml:space="preserve">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
Para el desarrollo de las  mesas se elaborará un documento adoptado por el Sistema de Gestión. </t>
  </si>
  <si>
    <t>El 13 de diciembre se efectuó una nueva reunión de Planeación que contó con la participación de la Oficina Asesora de Planeación y los gerentes de los proyectos de inversi+on.</t>
  </si>
  <si>
    <t>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t>
  </si>
  <si>
    <t>Memorando</t>
  </si>
  <si>
    <t>Con fecha del 01 de diciembre de 2017 se realiza la reclasificación del bien.</t>
  </si>
  <si>
    <t>Comprobante de diario</t>
  </si>
  <si>
    <t>Los avances de esta acción se verán en el siguiente mes</t>
  </si>
  <si>
    <t>Con fecha del 01 de diciembre de 2017  se entrega el comprobante de diario, con el ajuste realizado a 17 cuentas y sus respectivas subcuentas, dando así aplicación al parágrafo 119 del Régimen de Contabilidad Pública.</t>
  </si>
  <si>
    <t>Mediante radicado N° 20174300430651 del 29 de diciembre de 2017, la Dirección Financiera solicitó a la Contaduría Distrital una aclaración sobre el criterio para establecer la  clasificación de saldos en corrientes y no corrientes.</t>
  </si>
  <si>
    <t>Radicado N° 20174300430651</t>
  </si>
  <si>
    <t>Una vez efectuada la revisión correspondiente, se procedió al ajuste de los terceros mal registrados, para efectos de uniformidad en la información.</t>
  </si>
  <si>
    <t>Se presentó versión ajustada, está en revisión</t>
  </si>
  <si>
    <t>Borrador instructivo</t>
  </si>
  <si>
    <t xml:space="preserve">Se realiza el levantamiento del requerimiento el cual se entregó a la fabrica de Software para que se inicie la etapa de desarrollo. 
Se realizan las modificaciones en el aplicativo SIPSE y se realizan las pruebas unitarias.
Queda pendiente la fase de puesta en producción del requerimiento.
</t>
  </si>
  <si>
    <t>* Formato Levantamiento del requerimiento
* Caso en la herramienta de mesa de Servicios "Hola" documentado.</t>
  </si>
  <si>
    <t>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t>
  </si>
  <si>
    <t>Porque se dificulta la existencia de un punto de control donde se detecte qué documentos se han publicado</t>
  </si>
  <si>
    <t xml:space="preserve">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t>
  </si>
  <si>
    <t>Actualizar el instructivo establecido para la modalidad de Contratación Directa, de modo tal que indique que en la etapa precontractual se deberá verificar la vigencia y oportunidad de la documentación que soporta la idoneidad.</t>
  </si>
  <si>
    <t xml:space="preserve">Implementar la figura del secretario del Comité técnico de contratos o convenios, para que realice convocatoria y seguimiento de acuerdo a lo establecido en los documentos del proceso contractual. </t>
  </si>
  <si>
    <t>Dirección de Derechos Humanos y Subsecretaría de Gestión Institucional</t>
  </si>
  <si>
    <t>Servidor público designado como secretario del Comité</t>
  </si>
  <si>
    <t>Hallazgo administrativo por fallas en la elaboración de los estudios previos del Contrato Nº 984 de 2015.</t>
  </si>
  <si>
    <t>Hallazgo administrativo por la publicación extemporánea, así como el cargue incompleto de los actos y documentos del Contrato No. 984 de 2015 en el SECOP.</t>
  </si>
  <si>
    <t>Hallazgo administrativo por la no realización de las diferentes reuniones de Comité Técnico y Comité Directivo establecidas en el anexo técnico del Contrato No. 984 de 2015.</t>
  </si>
  <si>
    <t>La Dirección Financiera terminó la actualización del instructivo, incluyendo los puntos de control para la entrega de información de entes externos. Los tiempos de cierre contable determinaron la fecha de actualización del documento.</t>
  </si>
  <si>
    <t>La Dirección de Contratación realizó una jornada de capacitación sobre el tema de Supervisión e Interventoría en la Contratación Estatal, con el objeto de "Identificar los riesgos en la ejecución contractual para evitarlos y lograr el cumplimiento del objeto, sin que se haga uso de la actuación administrativa contemplada en la Ley 1474 de 2011."</t>
  </si>
  <si>
    <t>Listado de asitencia y presentació  temática</t>
  </si>
  <si>
    <t>Seguimiento cinco (Corte 31 de Marzo de 2018)</t>
  </si>
  <si>
    <t>El documento con las instrucciones para la contratación directa fue actualizado, incluyendo como punto de control la revisión de los documentos insumo utilizados en la construcción de los estudios previos.</t>
  </si>
  <si>
    <t>La Dirección de Contratación realiza entrega de la acta utilizada para la capacitación correspondiente.</t>
  </si>
  <si>
    <t>Acta de capacitación</t>
  </si>
  <si>
    <t>El desarrollo del requerimiento está en cabeza de la DTI, se encuentra en pruebas con la fábrica de software.</t>
  </si>
  <si>
    <t>Se realiza nueva reunión de seguimiento para el 30 de enero, se establecen compromisos según el propósito mismo de la reunión</t>
  </si>
  <si>
    <t>Acta de reunión
Presentación
Estructura informe</t>
  </si>
  <si>
    <t>Se realizan mesas técnicas con cada gerencia de proyectos</t>
  </si>
  <si>
    <t>Actas de reunión
Fichas técnias</t>
  </si>
  <si>
    <t>La Subsecretaría de Gestión Institucional ha continuado con la eleboración y emisión de informes periódicos, como estrategia de seguimiento a la correcta ejecución de los proyectos de inversión.</t>
  </si>
  <si>
    <t>Informes</t>
  </si>
  <si>
    <t>El instrumento financiera está incorporado en el modelo de informe de supervisión utilizado por la Dirección de Derechos Humanos. La actividad se encuentra cumplida.</t>
  </si>
  <si>
    <t>Modelo informe de supervisión.</t>
  </si>
  <si>
    <t>La actividad ya está cumplida.</t>
  </si>
  <si>
    <t>La Dirección de Tecnologías e Información realiza entrega del requerimiento con los reportes creados.</t>
  </si>
  <si>
    <t>Varios</t>
  </si>
  <si>
    <t>Cumplimiento al 30 de marzo de 2018, según programación</t>
  </si>
  <si>
    <t>- Capacitaciones</t>
  </si>
  <si>
    <t>Se ha entregado como soporte una acta de reunión con la capacitación realizada. Estas capacitaciones se realizan  según la necesidad vigente y según programación.</t>
  </si>
  <si>
    <t>Designación realizada con las comunicaciones:
Convenio 607-17 Cruz Roja – Designación apoyo a supervisión y secretaría técnica con memorando 20183100040713.
Convenio 621-17 ICETEX – Designación apoyo a supervisión y secretaría técnica con memorando 20183100040743.
Convenio 703-17 UNODC – Designación apoyo a supervisión y secretaría técnica con memorando 20183100043413.</t>
  </si>
  <si>
    <t>Copia memorandos</t>
  </si>
  <si>
    <t>La Dirección de Derechos Humanos, realiza el informe de seguimiento a las condiciones técnicas del mes de octubre y noviembre. Este informe se firma en el mes de diciembre.</t>
  </si>
  <si>
    <t>La Dirección de Derechos Humanos, realiza el informe de seguimiento a las condiciones técnicas del mes de diciembre. Este informe se firma en el mes de diciembre.</t>
  </si>
  <si>
    <t>La Dirección de Derechos Humanos, realiza el informe de seguimiento a las condiciones técnicas del mes de enero. Este informe se firma en el mes de diciembre.</t>
  </si>
  <si>
    <t>Memorandos de informe de supervisión del convenio 607-17 Cruz Roja.
-              20173100547613 (octubre y noviembre de 2017)
-              20183100093413 (diciembre de 2017)
-              20183100116813 (enero de 2018)
Memorandos de informe de supervisión del convenio 621-17 ICETEX.
-              20173000498753
-              20183100140553
Memorando informe de supervisión del convenio 703-17 UNODC.
-              20183100129903</t>
  </si>
  <si>
    <t>CÓD. AUDITORÍA</t>
  </si>
  <si>
    <t>HALLAZGO</t>
  </si>
  <si>
    <t>Observaciones</t>
  </si>
  <si>
    <t>En ejecución</t>
  </si>
  <si>
    <t>La acción fue cerrada con cumplimiento completo y efectividad del 100% por el equipo auditor de la Contraloría de Bogotá, según el Informe Final de la Auditoría de Regularidad - Código 40, realizada en el año 2018.</t>
  </si>
  <si>
    <t>La DTI informa de la puesta en producción del desarrollo en SIPSE y las pruebas de funcionalidad del punto de control.</t>
  </si>
  <si>
    <t>Soportes de la puesta en producción</t>
  </si>
  <si>
    <t>Seguimiento cinco (Corte 30 de Abril de 2018)</t>
  </si>
  <si>
    <t>Seguimiento cinco (Corte 31 de Mayo de 2018)</t>
  </si>
  <si>
    <t>Según la programación interna para iniciar los procesos de contratación en la Entidad, estos se han registrado en la Plataforma Secop en su totalidad.</t>
  </si>
  <si>
    <t>Plataforma Secop</t>
  </si>
  <si>
    <t>Código Auditorías 33, 516 y 523, Vigencia 2017</t>
  </si>
  <si>
    <t>La accion fue cerrada por el equipo auditor de la Contraloría de Bogotá, D.C.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</si>
</sst>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13" x14ac:knownFonts="1">
    <font>
      <sz val="11"/>
      <color theme="1"/>
      <name val="Calibri"/>
      <family val="2"/>
      <scheme val="minor"/>
    </font>
    <font>
      <sz val="11"/>
      <color theme="1"/>
      <name val="Calibri"/>
      <family val="2"/>
      <scheme val="minor"/>
    </font>
    <font>
      <sz val="11"/>
      <color rgb="FF9C6500"/>
      <name val="Calibri"/>
      <family val="2"/>
      <scheme val="minor"/>
    </font>
    <font>
      <b/>
      <sz val="11"/>
      <color indexed="9"/>
      <name val="Calibri"/>
      <family val="2"/>
    </font>
    <font>
      <b/>
      <sz val="11"/>
      <color theme="1"/>
      <name val="Calibri"/>
      <family val="2"/>
      <scheme val="minor"/>
    </font>
    <font>
      <sz val="14"/>
      <color theme="8" tint="-0.499984740745262"/>
      <name val="Arial Rounded MT Bold"/>
      <family val="2"/>
    </font>
    <font>
      <sz val="11"/>
      <color theme="0"/>
      <name val="Calibri"/>
      <family val="2"/>
      <scheme val="minor"/>
    </font>
    <font>
      <sz val="16"/>
      <color theme="3"/>
      <name val="Arial Rounded MT Bold"/>
      <family val="2"/>
    </font>
    <font>
      <b/>
      <sz val="11"/>
      <color rgb="FFFF0000"/>
      <name val="Calibri"/>
      <family val="2"/>
      <scheme val="minor"/>
    </font>
    <font>
      <sz val="11"/>
      <name val="Calibri"/>
      <family val="2"/>
      <scheme val="minor"/>
    </font>
    <font>
      <b/>
      <sz val="11"/>
      <color rgb="FFFA7D00"/>
      <name val="Calibri"/>
      <family val="2"/>
      <scheme val="minor"/>
    </font>
    <font>
      <b/>
      <sz val="14"/>
      <color rgb="FF9C6500"/>
      <name val="Calibri"/>
      <family val="2"/>
      <scheme val="minor"/>
    </font>
    <font>
      <sz val="18"/>
      <color theme="3"/>
      <name val="Arial Rounded MT Bold"/>
      <family val="2"/>
    </font>
  </fonts>
  <fills count="15">
    <fill>
      <patternFill patternType="none"/>
    </fill>
    <fill>
      <patternFill patternType="gray125"/>
    </fill>
    <fill>
      <patternFill patternType="solid">
        <fgColor rgb="FFFFEB9C"/>
      </patternFill>
    </fill>
    <fill>
      <patternFill patternType="solid">
        <fgColor indexed="54"/>
      </patternFill>
    </fill>
    <fill>
      <patternFill patternType="solid">
        <fgColor indexed="9"/>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patternFill>
    </fill>
    <fill>
      <patternFill patternType="solid">
        <fgColor theme="9" tint="-0.249977111117893"/>
        <bgColor indexed="64"/>
      </patternFill>
    </fill>
    <fill>
      <patternFill patternType="solid">
        <fgColor rgb="FF00B0F0"/>
        <bgColor indexed="64"/>
      </patternFill>
    </fill>
    <fill>
      <patternFill patternType="solid">
        <fgColor theme="3" tint="0.39997558519241921"/>
        <bgColor indexed="64"/>
      </patternFill>
    </fill>
  </fills>
  <borders count="8">
    <border>
      <left/>
      <right/>
      <top/>
      <bottom/>
      <diagonal/>
    </border>
    <border>
      <left style="thin">
        <color theme="0"/>
      </left>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dashed">
        <color theme="3"/>
      </left>
      <right style="dashed">
        <color theme="3"/>
      </right>
      <top style="dashed">
        <color theme="3"/>
      </top>
      <bottom style="dashed">
        <color theme="3"/>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dashed">
        <color theme="3"/>
      </left>
      <right/>
      <top style="dashed">
        <color theme="3"/>
      </top>
      <bottom style="dashed">
        <color theme="3"/>
      </bottom>
      <diagonal/>
    </border>
    <border>
      <left style="hair">
        <color indexed="8"/>
      </left>
      <right style="hair">
        <color indexed="8"/>
      </right>
      <top style="hair">
        <color indexed="8"/>
      </top>
      <bottom style="hair">
        <color indexed="8"/>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10" fillId="11" borderId="2" applyNumberFormat="0" applyAlignment="0" applyProtection="0"/>
  </cellStyleXfs>
  <cellXfs count="65">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pplyProtection="1">
      <alignment vertical="center" wrapText="1"/>
      <protection locked="0"/>
    </xf>
    <xf numFmtId="0" fontId="0" fillId="0" borderId="0" xfId="0" applyFill="1" applyBorder="1" applyAlignment="1">
      <alignment horizontal="center" vertical="center" wrapText="1"/>
    </xf>
    <xf numFmtId="0" fontId="0" fillId="0" borderId="0" xfId="0" applyFill="1" applyAlignment="1" applyProtection="1">
      <alignment vertical="center" wrapText="1"/>
      <protection locked="0"/>
    </xf>
    <xf numFmtId="0" fontId="0" fillId="0" borderId="0" xfId="0" applyBorder="1" applyAlignment="1">
      <alignment horizontal="center" vertical="center" wrapText="1"/>
    </xf>
    <xf numFmtId="0" fontId="4" fillId="0" borderId="0" xfId="0" applyFont="1" applyFill="1" applyBorder="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9" fontId="0" fillId="0" borderId="0" xfId="0" applyNumberFormat="1" applyAlignment="1">
      <alignment horizontal="center" vertical="center" wrapText="1"/>
    </xf>
    <xf numFmtId="49" fontId="0" fillId="0" borderId="0" xfId="0" applyNumberFormat="1" applyAlignment="1">
      <alignment horizontal="justify" vertical="center" wrapText="1"/>
    </xf>
    <xf numFmtId="0" fontId="0" fillId="10" borderId="0" xfId="0" applyFill="1" applyAlignment="1">
      <alignment vertical="center" wrapText="1"/>
    </xf>
    <xf numFmtId="0" fontId="6" fillId="10" borderId="0" xfId="0" applyFont="1" applyFill="1" applyAlignment="1">
      <alignment vertical="center" wrapText="1"/>
    </xf>
    <xf numFmtId="0" fontId="0" fillId="10" borderId="0" xfId="0" applyFill="1" applyAlignment="1">
      <alignment horizontal="center" vertical="center" wrapText="1"/>
    </xf>
    <xf numFmtId="49" fontId="8" fillId="0" borderId="0" xfId="0" applyNumberFormat="1" applyFont="1" applyAlignment="1">
      <alignment horizontal="justify" vertical="center" wrapText="1"/>
    </xf>
    <xf numFmtId="0" fontId="5" fillId="10" borderId="0" xfId="0" applyFont="1" applyFill="1" applyAlignment="1">
      <alignment horizontal="center" vertical="center" wrapText="1"/>
    </xf>
    <xf numFmtId="49" fontId="9" fillId="0" borderId="0" xfId="0" applyNumberFormat="1" applyFont="1" applyAlignment="1">
      <alignment horizontal="justify" vertical="center" wrapText="1"/>
    </xf>
    <xf numFmtId="165"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9" fontId="4" fillId="0" borderId="0" xfId="1" applyFont="1" applyAlignment="1">
      <alignment horizontal="center" vertical="center" wrapText="1"/>
    </xf>
    <xf numFmtId="0" fontId="5" fillId="10" borderId="0" xfId="0" applyFont="1" applyFill="1" applyAlignment="1">
      <alignment horizontal="center" vertical="center" wrapText="1"/>
    </xf>
    <xf numFmtId="9" fontId="0" fillId="0" borderId="0" xfId="0" applyNumberFormat="1" applyFont="1" applyAlignment="1">
      <alignment horizontal="center" vertical="center" wrapText="1"/>
    </xf>
    <xf numFmtId="0" fontId="7" fillId="10" borderId="0" xfId="0" applyFont="1" applyFill="1" applyAlignment="1">
      <alignment vertical="center" wrapText="1"/>
    </xf>
    <xf numFmtId="0" fontId="3" fillId="3"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0" fillId="4" borderId="3"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0" fillId="9" borderId="3" xfId="0" applyFill="1" applyBorder="1" applyAlignment="1" applyProtection="1">
      <alignment horizontal="center" vertical="center" wrapText="1"/>
      <protection locked="0"/>
    </xf>
    <xf numFmtId="0" fontId="0" fillId="4" borderId="3" xfId="0" applyNumberFormat="1" applyFill="1" applyBorder="1" applyAlignment="1" applyProtection="1">
      <alignment horizontal="center" vertical="center" wrapText="1"/>
      <protection locked="0"/>
    </xf>
    <xf numFmtId="9" fontId="0" fillId="4" borderId="3" xfId="1"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2" fillId="2" borderId="3" xfId="2" applyNumberFormat="1" applyBorder="1" applyAlignment="1" applyProtection="1">
      <alignment horizontal="center" vertical="center" wrapText="1"/>
      <protection locked="0"/>
    </xf>
    <xf numFmtId="9" fontId="0" fillId="4" borderId="3" xfId="1" applyNumberFormat="1"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protection locked="0"/>
    </xf>
    <xf numFmtId="0" fontId="0" fillId="0" borderId="3" xfId="0" applyFill="1" applyBorder="1" applyAlignment="1" applyProtection="1">
      <alignment vertical="center"/>
      <protection locked="0"/>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11" borderId="3" xfId="3" applyBorder="1" applyAlignment="1" applyProtection="1">
      <alignment horizontal="center" vertical="center" wrapText="1"/>
      <protection locked="0"/>
    </xf>
    <xf numFmtId="0" fontId="0" fillId="4" borderId="3" xfId="0" applyFill="1" applyBorder="1" applyAlignment="1" applyProtection="1">
      <alignment horizontal="left" vertical="center" wrapText="1"/>
      <protection locked="0"/>
    </xf>
    <xf numFmtId="0" fontId="0" fillId="0" borderId="6" xfId="0" applyFill="1" applyBorder="1" applyAlignment="1" applyProtection="1">
      <alignment horizontal="center" vertical="center" wrapText="1"/>
      <protection locked="0"/>
    </xf>
    <xf numFmtId="0" fontId="11" fillId="2" borderId="7" xfId="2" applyFont="1" applyBorder="1" applyAlignment="1">
      <alignment horizontal="center" vertical="center" wrapText="1"/>
    </xf>
    <xf numFmtId="0" fontId="0" fillId="4" borderId="7" xfId="0" applyFill="1" applyBorder="1" applyAlignment="1" applyProtection="1">
      <alignment vertical="center" wrapText="1"/>
      <protection locked="0"/>
    </xf>
    <xf numFmtId="0" fontId="12" fillId="10" borderId="0" xfId="0" applyFont="1" applyFill="1" applyAlignment="1">
      <alignment horizontal="center" vertical="center" wrapText="1"/>
    </xf>
    <xf numFmtId="0" fontId="0" fillId="9" borderId="3" xfId="0" applyFill="1" applyBorder="1" applyAlignment="1" applyProtection="1">
      <alignment horizontal="left" vertical="center" wrapText="1"/>
      <protection locked="0"/>
    </xf>
  </cellXfs>
  <cellStyles count="4">
    <cellStyle name="Cálculo" xfId="3" builtinId="22"/>
    <cellStyle name="Neutral" xfId="2" builtinId="28"/>
    <cellStyle name="Normal" xfId="0" builtinId="0"/>
    <cellStyle name="Porcentaje" xfId="1" builtinId="5"/>
  </cellStyles>
  <dxfs count="45">
    <dxf>
      <font>
        <b/>
        <i val="0"/>
        <color rgb="FF00B050"/>
      </font>
    </dxf>
    <dxf>
      <font>
        <b/>
        <i val="0"/>
        <color rgb="FFFF0000"/>
      </font>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ont>
        <b/>
        <i val="0"/>
        <color rgb="FF00B050"/>
      </font>
    </dxf>
    <dxf>
      <font>
        <b/>
        <i val="0"/>
        <color rgb="FFFF0000"/>
      </font>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border outline="0">
        <left style="medium">
          <color auto="1"/>
        </left>
      </border>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B8:I17" totalsRowCount="1" headerRowDxfId="44" dataDxfId="43">
  <autoFilter ref="B8:I16"/>
  <tableColumns count="8">
    <tableColumn id="1" name="Dependencia" totalsRowLabel="Total" dataDxfId="42" totalsRowDxfId="41"/>
    <tableColumn id="2" name="Total Acciones" totalsRowFunction="sum" dataDxfId="40" totalsRowDxfId="39">
      <calculatedColumnFormula>COUNTIF(Completo!$J$7:$J$65,Resumen!B9)</calculatedColumnFormula>
    </tableColumn>
    <tableColumn id="3" name="Acciones Cumplidas" totalsRowFunction="sum" dataDxfId="38" totalsRowDxfId="37">
      <calculatedColumnFormula>COUNTIFS(Completo!$J$7:$J$65,Resumen!B9,Completo!$AM$7:$AM$65,Resumen!$D$1)</calculatedColumnFormula>
    </tableColumn>
    <tableColumn id="4" name="Acciones por Cumplir" totalsRowFunction="custom" dataDxfId="36" totalsRowDxfId="35">
      <calculatedColumnFormula>+C9-D9</calculatedColumnFormula>
      <totalsRowFormula>+Tabla1[[#Totals],[Total Acciones]]-Tabla1[[#Totals],[Acciones Cumplidas]]</totalsRowFormula>
    </tableColumn>
    <tableColumn id="5" name="% Acciones cumplidas" totalsRowFunction="custom" dataDxfId="34" totalsRowDxfId="33" dataCellStyle="Porcentaje">
      <calculatedColumnFormula>+D9/C9</calculatedColumnFormula>
      <totalsRowFormula>+Tabla1[[#Totals],[Acciones Cumplidas]]/Tabla1[[#Totals],[Total Acciones]]</totalsRowFormula>
    </tableColumn>
    <tableColumn id="6" name="Promedio cumplimiento acciones" dataDxfId="32" totalsRowDxfId="31" dataCellStyle="Porcentaje">
      <calculatedColumnFormula>AVERAGEIFS(Completo!$AL$7:$AL$65,Completo!$J$7:$J$65,Resumen!B9)</calculatedColumnFormula>
    </tableColumn>
    <tableColumn id="7" name="Tareas Pendientes" dataDxfId="30"/>
    <tableColumn id="8" name="Cumplimiento al 30 de marzo de 2018, según programación" dataDxfId="29">
      <calculatedColumnFormula>6/6</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2" name="Tabla2" displayName="Tabla2" ref="B23:I32" totalsRowCount="1" headerRowDxfId="28" dataDxfId="27">
  <autoFilter ref="B23:I31"/>
  <tableColumns count="8">
    <tableColumn id="1" name="Dependencia" totalsRowLabel="Total" dataDxfId="26" totalsRowDxfId="7"/>
    <tableColumn id="2" name="Total Acciones" totalsRowFunction="sum" dataDxfId="25" totalsRowDxfId="6">
      <calculatedColumnFormula>COUNTIF(Completo!$J$7:$J$65,Resumen!B24)</calculatedColumnFormula>
    </tableColumn>
    <tableColumn id="3" name="Acciones Cumplidas" totalsRowFunction="sum" dataDxfId="24" totalsRowDxfId="5">
      <calculatedColumnFormula>COUNTIFS(Completo!$J$7:$J$62,Resumen!B24,Completo!$AM$7:$AM$62,Resumen!$D$1)</calculatedColumnFormula>
    </tableColumn>
    <tableColumn id="4" name="Acciones por Cumplir" totalsRowFunction="custom" dataDxfId="23" totalsRowDxfId="4">
      <calculatedColumnFormula>+C24-D24</calculatedColumnFormula>
      <totalsRowFormula>+Tabla2[[#Totals],[Total Acciones]]-Tabla2[[#Totals],[Acciones Cumplidas]]</totalsRowFormula>
    </tableColumn>
    <tableColumn id="5" name="% Acciones cumplidas" totalsRowFunction="custom" dataDxfId="22" totalsRowDxfId="3" dataCellStyle="Incorrecto">
      <calculatedColumnFormula>+D24/C24</calculatedColumnFormula>
      <totalsRowFormula>+Tabla2[[#Totals],[Acciones Cumplidas]]/Tabla2[[#Totals],[Total Acciones]]</totalsRowFormula>
    </tableColumn>
    <tableColumn id="6" name="Promedio cumplimiento acciones" dataDxfId="21" totalsRowDxfId="2" dataCellStyle="Porcentaje">
      <calculatedColumnFormula>AVERAGEIFS(Completo!$AL$7:$AL$65,Completo!$J$7:$J$65,Resumen!B24)</calculatedColumnFormula>
    </tableColumn>
    <tableColumn id="7" name="Tareas Pendientes" dataDxfId="20"/>
    <tableColumn id="8" name="Cumplimiento al 30 de marzo de 2018, según programación" dataDxfId="19"/>
  </tableColumns>
  <tableStyleInfo name="TableStyleMedium13" showFirstColumn="0" showLastColumn="0" showRowStripes="1" showColumnStripes="0"/>
</table>
</file>

<file path=xl/tables/table3.xml><?xml version="1.0" encoding="utf-8"?>
<table xmlns="http://schemas.openxmlformats.org/spreadsheetml/2006/main" id="3" name="Tabla3" displayName="Tabla3" ref="B35:G36" totalsRowShown="0" headerRowDxfId="18" dataDxfId="17" tableBorderDxfId="16">
  <autoFilter ref="B35:G36"/>
  <tableColumns count="6">
    <tableColumn id="1" name="Consolidado" dataDxfId="15"/>
    <tableColumn id="2" name="Total Acciones" dataDxfId="14">
      <calculatedColumnFormula>+Tabla1[[#Totals],[Total Acciones]]+Tabla2[[#Totals],[Total Acciones]]</calculatedColumnFormula>
    </tableColumn>
    <tableColumn id="3" name="Acciones Cumplidas" dataDxfId="13">
      <calculatedColumnFormula>+Tabla1[[#Totals],[Acciones Cumplidas]]+Tabla2[[#Totals],[Acciones Cumplidas]]</calculatedColumnFormula>
    </tableColumn>
    <tableColumn id="4" name="Acciones por Cumplir" dataDxfId="12">
      <calculatedColumnFormula>+Tabla1[[#Totals],[Acciones por Cumplir]]+Tabla2[[#Totals],[Acciones por Cumplir]]</calculatedColumnFormula>
    </tableColumn>
    <tableColumn id="5" name="% Acciones cumplidas" dataDxfId="11" dataCellStyle="Porcentaje">
      <calculatedColumnFormula>+Tabla3[Acciones Cumplidas]/Tabla3[Total Acciones]</calculatedColumnFormula>
    </tableColumn>
    <tableColumn id="6" name="Promedio cumplimiento acciones" dataDxfId="10">
      <calculatedColumnFormula>AVERAGE(Completo!AL7:AL62)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5"/>
  <sheetViews>
    <sheetView tabSelected="1" zoomScale="70" zoomScaleNormal="70" workbookViewId="0">
      <pane xSplit="6" ySplit="6" topLeftCell="AE13" activePane="bottomRight" state="frozen"/>
      <selection pane="topRight" activeCell="G1" sqref="G1"/>
      <selection pane="bottomLeft" activeCell="A6" sqref="A6"/>
      <selection pane="bottomRight" activeCell="AF36" sqref="AF36"/>
    </sheetView>
  </sheetViews>
  <sheetFormatPr baseColWidth="10" defaultColWidth="0" defaultRowHeight="15" x14ac:dyDescent="0.25"/>
  <cols>
    <col min="1" max="1" width="15.7109375" style="1" customWidth="1"/>
    <col min="2" max="2" width="17.5703125" style="1" customWidth="1"/>
    <col min="3" max="3" width="33" style="1" customWidth="1"/>
    <col min="4" max="4" width="31.28515625" style="1" customWidth="1"/>
    <col min="5" max="5" width="11.42578125" style="2" customWidth="1"/>
    <col min="6" max="6" width="46.7109375" style="1" customWidth="1"/>
    <col min="7" max="7" width="29" style="1" customWidth="1"/>
    <col min="8" max="8" width="23.5703125" style="1" customWidth="1"/>
    <col min="9" max="9" width="11.42578125" style="1" customWidth="1"/>
    <col min="10" max="10" width="35.5703125" style="1" customWidth="1"/>
    <col min="11" max="11" width="14.85546875" style="1" customWidth="1"/>
    <col min="12" max="12" width="17.5703125" style="1" customWidth="1"/>
    <col min="13" max="13" width="32.85546875" style="1" customWidth="1"/>
    <col min="14" max="14" width="23" style="1" customWidth="1"/>
    <col min="15" max="15" width="11.42578125" style="1" customWidth="1"/>
    <col min="16" max="16" width="32.85546875" style="1" customWidth="1"/>
    <col min="17" max="17" width="23" style="1" customWidth="1"/>
    <col min="18" max="18" width="11.42578125" style="1" customWidth="1"/>
    <col min="19" max="19" width="32.85546875" style="1" customWidth="1"/>
    <col min="20" max="20" width="23" style="1" customWidth="1"/>
    <col min="21" max="21" width="11.42578125" style="1" customWidth="1"/>
    <col min="22" max="22" width="32.85546875" style="1" customWidth="1"/>
    <col min="23" max="23" width="23" style="1" customWidth="1"/>
    <col min="24" max="24" width="11.42578125" style="1" customWidth="1"/>
    <col min="25" max="25" width="29.42578125" style="1" customWidth="1"/>
    <col min="26" max="26" width="23.42578125" style="1" customWidth="1"/>
    <col min="27" max="27" width="12.5703125" style="1" customWidth="1"/>
    <col min="28" max="28" width="29.42578125" style="1" customWidth="1"/>
    <col min="29" max="29" width="23.42578125" style="1" customWidth="1"/>
    <col min="30" max="30" width="12.5703125" style="1" customWidth="1"/>
    <col min="31" max="31" width="29.42578125" style="1" customWidth="1"/>
    <col min="32" max="32" width="23.42578125" style="1" customWidth="1"/>
    <col min="33" max="33" width="12.5703125" style="1" customWidth="1"/>
    <col min="34" max="34" width="14.28515625" style="1" customWidth="1"/>
    <col min="35" max="35" width="11.42578125" style="1" customWidth="1"/>
    <col min="36" max="36" width="15.42578125" style="1" customWidth="1"/>
    <col min="37" max="37" width="18.28515625" style="1" customWidth="1"/>
    <col min="38" max="38" width="11.42578125" style="1" customWidth="1"/>
    <col min="39" max="39" width="19.5703125" style="1" customWidth="1"/>
    <col min="40" max="40" width="48" style="1" customWidth="1"/>
    <col min="41" max="41" width="11.42578125" style="15" customWidth="1"/>
    <col min="42" max="16384" width="11.42578125" style="1" hidden="1"/>
  </cols>
  <sheetData>
    <row r="1" spans="1:41" s="15" customFormat="1" x14ac:dyDescent="0.25">
      <c r="E1" s="17"/>
    </row>
    <row r="2" spans="1:41" s="15" customFormat="1" ht="22.5" x14ac:dyDescent="0.25">
      <c r="A2" s="63" t="s">
        <v>312</v>
      </c>
      <c r="B2" s="63"/>
      <c r="C2" s="63"/>
      <c r="D2" s="63"/>
      <c r="E2" s="63"/>
      <c r="F2" s="63"/>
      <c r="G2" s="26"/>
      <c r="H2" s="26"/>
      <c r="I2" s="26"/>
      <c r="J2" s="26"/>
      <c r="K2" s="26"/>
      <c r="L2" s="26"/>
    </row>
    <row r="3" spans="1:41" s="15" customFormat="1" ht="22.5" x14ac:dyDescent="0.25">
      <c r="A3" s="63" t="s">
        <v>419</v>
      </c>
      <c r="B3" s="63"/>
      <c r="C3" s="63"/>
      <c r="D3" s="63"/>
      <c r="E3" s="63"/>
      <c r="F3" s="63"/>
      <c r="G3" s="26"/>
      <c r="H3" s="26"/>
      <c r="I3" s="26"/>
      <c r="J3" s="26"/>
      <c r="K3" s="26"/>
      <c r="L3" s="26"/>
    </row>
    <row r="4" spans="1:41" s="15" customFormat="1" x14ac:dyDescent="0.25">
      <c r="E4" s="17"/>
    </row>
    <row r="5" spans="1:41" ht="22.5" customHeight="1" x14ac:dyDescent="0.25">
      <c r="A5" s="15"/>
      <c r="B5" s="15"/>
      <c r="C5" s="15"/>
      <c r="D5" s="15"/>
      <c r="E5" s="17"/>
      <c r="F5" s="15"/>
      <c r="G5" s="15"/>
      <c r="H5" s="15"/>
      <c r="I5" s="15"/>
      <c r="J5" s="15"/>
      <c r="K5" s="15"/>
      <c r="L5" s="15"/>
      <c r="M5" s="48" t="s">
        <v>216</v>
      </c>
      <c r="N5" s="48"/>
      <c r="O5" s="48"/>
      <c r="P5" s="49" t="s">
        <v>217</v>
      </c>
      <c r="Q5" s="49"/>
      <c r="R5" s="49"/>
      <c r="S5" s="50" t="s">
        <v>218</v>
      </c>
      <c r="T5" s="50"/>
      <c r="U5" s="50"/>
      <c r="V5" s="51" t="s">
        <v>219</v>
      </c>
      <c r="W5" s="51"/>
      <c r="X5" s="51"/>
      <c r="Y5" s="52" t="s">
        <v>383</v>
      </c>
      <c r="Z5" s="52"/>
      <c r="AA5" s="52"/>
      <c r="AB5" s="53" t="s">
        <v>415</v>
      </c>
      <c r="AC5" s="53"/>
      <c r="AD5" s="53"/>
      <c r="AE5" s="54" t="s">
        <v>416</v>
      </c>
      <c r="AF5" s="54"/>
      <c r="AG5" s="54"/>
      <c r="AH5" s="55" t="s">
        <v>210</v>
      </c>
      <c r="AI5" s="55"/>
      <c r="AJ5" s="55"/>
      <c r="AK5" s="55"/>
      <c r="AL5" s="55"/>
      <c r="AM5" s="56"/>
      <c r="AN5" s="61" t="s">
        <v>410</v>
      </c>
    </row>
    <row r="6" spans="1:41" ht="39" customHeight="1" x14ac:dyDescent="0.25">
      <c r="A6" s="27" t="s">
        <v>408</v>
      </c>
      <c r="B6" s="27" t="s">
        <v>174</v>
      </c>
      <c r="C6" s="27" t="s">
        <v>409</v>
      </c>
      <c r="D6" s="27" t="s">
        <v>0</v>
      </c>
      <c r="E6" s="27" t="s">
        <v>1</v>
      </c>
      <c r="F6" s="27" t="s">
        <v>2</v>
      </c>
      <c r="G6" s="27" t="s">
        <v>3</v>
      </c>
      <c r="H6" s="27" t="s">
        <v>4</v>
      </c>
      <c r="I6" s="27" t="s">
        <v>5</v>
      </c>
      <c r="J6" s="27" t="s">
        <v>6</v>
      </c>
      <c r="K6" s="27" t="s">
        <v>7</v>
      </c>
      <c r="L6" s="27" t="s">
        <v>8</v>
      </c>
      <c r="M6" s="28" t="s">
        <v>208</v>
      </c>
      <c r="N6" s="28" t="s">
        <v>209</v>
      </c>
      <c r="O6" s="28" t="s">
        <v>224</v>
      </c>
      <c r="P6" s="29" t="s">
        <v>208</v>
      </c>
      <c r="Q6" s="29" t="s">
        <v>209</v>
      </c>
      <c r="R6" s="29" t="s">
        <v>224</v>
      </c>
      <c r="S6" s="30" t="s">
        <v>208</v>
      </c>
      <c r="T6" s="30" t="s">
        <v>209</v>
      </c>
      <c r="U6" s="30" t="s">
        <v>224</v>
      </c>
      <c r="V6" s="31" t="s">
        <v>208</v>
      </c>
      <c r="W6" s="31" t="s">
        <v>209</v>
      </c>
      <c r="X6" s="31" t="s">
        <v>224</v>
      </c>
      <c r="Y6" s="32" t="s">
        <v>208</v>
      </c>
      <c r="Z6" s="32" t="s">
        <v>209</v>
      </c>
      <c r="AA6" s="32" t="s">
        <v>224</v>
      </c>
      <c r="AB6" s="33" t="s">
        <v>208</v>
      </c>
      <c r="AC6" s="33" t="s">
        <v>209</v>
      </c>
      <c r="AD6" s="33" t="s">
        <v>224</v>
      </c>
      <c r="AE6" s="34" t="s">
        <v>208</v>
      </c>
      <c r="AF6" s="34" t="s">
        <v>209</v>
      </c>
      <c r="AG6" s="34" t="s">
        <v>224</v>
      </c>
      <c r="AH6" s="27" t="s">
        <v>211</v>
      </c>
      <c r="AI6" s="27" t="s">
        <v>212</v>
      </c>
      <c r="AJ6" s="27" t="s">
        <v>223</v>
      </c>
      <c r="AK6" s="27" t="s">
        <v>222</v>
      </c>
      <c r="AL6" s="27" t="s">
        <v>213</v>
      </c>
      <c r="AM6" s="57" t="s">
        <v>214</v>
      </c>
      <c r="AN6" s="61"/>
    </row>
    <row r="7" spans="1:41" ht="75" x14ac:dyDescent="0.25">
      <c r="A7" s="35">
        <v>33</v>
      </c>
      <c r="B7" s="36" t="s">
        <v>9</v>
      </c>
      <c r="C7" s="37" t="s">
        <v>175</v>
      </c>
      <c r="D7" s="37" t="s">
        <v>10</v>
      </c>
      <c r="E7" s="35">
        <v>1</v>
      </c>
      <c r="F7" s="37" t="s">
        <v>11</v>
      </c>
      <c r="G7" s="37" t="s">
        <v>12</v>
      </c>
      <c r="H7" s="37" t="s">
        <v>13</v>
      </c>
      <c r="I7" s="35">
        <v>2</v>
      </c>
      <c r="J7" s="37" t="s">
        <v>14</v>
      </c>
      <c r="K7" s="38">
        <v>43046</v>
      </c>
      <c r="L7" s="38">
        <v>43098</v>
      </c>
      <c r="M7" s="37" t="s">
        <v>303</v>
      </c>
      <c r="N7" s="37" t="s">
        <v>304</v>
      </c>
      <c r="O7" s="35">
        <v>1</v>
      </c>
      <c r="P7" s="37" t="s">
        <v>303</v>
      </c>
      <c r="Q7" s="37" t="s">
        <v>304</v>
      </c>
      <c r="R7" s="35">
        <v>1</v>
      </c>
      <c r="S7" s="39"/>
      <c r="T7" s="39"/>
      <c r="U7" s="40"/>
      <c r="V7" s="39"/>
      <c r="W7" s="40"/>
      <c r="X7" s="40"/>
      <c r="Y7" s="40"/>
      <c r="Z7" s="40"/>
      <c r="AA7" s="40"/>
      <c r="AB7" s="40"/>
      <c r="AC7" s="40"/>
      <c r="AD7" s="40"/>
      <c r="AE7" s="64" t="s">
        <v>420</v>
      </c>
      <c r="AF7" s="40"/>
      <c r="AG7" s="40"/>
      <c r="AH7" s="36" t="s">
        <v>220</v>
      </c>
      <c r="AI7" s="41">
        <f>+I7</f>
        <v>2</v>
      </c>
      <c r="AJ7" s="35">
        <f>+O7+R7</f>
        <v>2</v>
      </c>
      <c r="AK7" s="41">
        <f>+AI7</f>
        <v>2</v>
      </c>
      <c r="AL7" s="42">
        <f>+AJ7/AK7</f>
        <v>1</v>
      </c>
      <c r="AM7" s="60" t="str">
        <f>IF(AL7=100%,"SI","NO")</f>
        <v>SI</v>
      </c>
      <c r="AN7" s="62" t="s">
        <v>412</v>
      </c>
      <c r="AO7" s="16" t="s">
        <v>215</v>
      </c>
    </row>
    <row r="8" spans="1:41" ht="105" x14ac:dyDescent="0.25">
      <c r="A8" s="35">
        <v>33</v>
      </c>
      <c r="B8" s="36" t="s">
        <v>9</v>
      </c>
      <c r="C8" s="37" t="s">
        <v>175</v>
      </c>
      <c r="D8" s="37" t="s">
        <v>10</v>
      </c>
      <c r="E8" s="35">
        <v>2</v>
      </c>
      <c r="F8" s="37" t="s">
        <v>15</v>
      </c>
      <c r="G8" s="37" t="s">
        <v>16</v>
      </c>
      <c r="H8" s="37" t="s">
        <v>17</v>
      </c>
      <c r="I8" s="35">
        <v>100</v>
      </c>
      <c r="J8" s="37" t="s">
        <v>14</v>
      </c>
      <c r="K8" s="38">
        <v>43046</v>
      </c>
      <c r="L8" s="38">
        <v>43098</v>
      </c>
      <c r="M8" s="37" t="s">
        <v>325</v>
      </c>
      <c r="N8" s="37" t="s">
        <v>326</v>
      </c>
      <c r="O8" s="35">
        <v>1</v>
      </c>
      <c r="P8" s="37"/>
      <c r="Q8" s="37"/>
      <c r="R8" s="35"/>
      <c r="S8" s="39"/>
      <c r="T8" s="39"/>
      <c r="U8" s="40"/>
      <c r="V8" s="39"/>
      <c r="W8" s="40"/>
      <c r="X8" s="40"/>
      <c r="Y8" s="40"/>
      <c r="Z8" s="40"/>
      <c r="AA8" s="40"/>
      <c r="AB8" s="40"/>
      <c r="AC8" s="40"/>
      <c r="AD8" s="40"/>
      <c r="AE8" s="64" t="s">
        <v>420</v>
      </c>
      <c r="AF8" s="40"/>
      <c r="AG8" s="40"/>
      <c r="AH8" s="36" t="s">
        <v>221</v>
      </c>
      <c r="AI8" s="41">
        <f t="shared" ref="AI8:AI49" si="0">+I8</f>
        <v>100</v>
      </c>
      <c r="AJ8" s="35">
        <f>+O8+R8</f>
        <v>1</v>
      </c>
      <c r="AK8" s="44">
        <v>1</v>
      </c>
      <c r="AL8" s="42">
        <f>+AJ8/AK8</f>
        <v>1</v>
      </c>
      <c r="AM8" s="60" t="str">
        <f t="shared" ref="AM8:AM49" si="1">IF(AL8=100%,"SI","NO")</f>
        <v>SI</v>
      </c>
      <c r="AN8" s="62" t="s">
        <v>412</v>
      </c>
      <c r="AO8" s="16" t="s">
        <v>313</v>
      </c>
    </row>
    <row r="9" spans="1:41" ht="105" x14ac:dyDescent="0.25">
      <c r="A9" s="35">
        <v>33</v>
      </c>
      <c r="B9" s="36" t="s">
        <v>18</v>
      </c>
      <c r="C9" s="37" t="s">
        <v>176</v>
      </c>
      <c r="D9" s="37" t="s">
        <v>19</v>
      </c>
      <c r="E9" s="35">
        <v>1</v>
      </c>
      <c r="F9" s="37" t="s">
        <v>20</v>
      </c>
      <c r="G9" s="37" t="s">
        <v>21</v>
      </c>
      <c r="H9" s="37" t="s">
        <v>22</v>
      </c>
      <c r="I9" s="35">
        <v>2</v>
      </c>
      <c r="J9" s="37" t="s">
        <v>23</v>
      </c>
      <c r="K9" s="38">
        <v>43046</v>
      </c>
      <c r="L9" s="38">
        <v>43098</v>
      </c>
      <c r="M9" s="37"/>
      <c r="N9" s="37"/>
      <c r="O9" s="35"/>
      <c r="P9" s="37" t="s">
        <v>336</v>
      </c>
      <c r="Q9" s="37" t="s">
        <v>337</v>
      </c>
      <c r="R9" s="35">
        <v>2</v>
      </c>
      <c r="S9" s="39"/>
      <c r="T9" s="39"/>
      <c r="U9" s="40"/>
      <c r="V9" s="39"/>
      <c r="W9" s="40"/>
      <c r="X9" s="40"/>
      <c r="Y9" s="40"/>
      <c r="Z9" s="40"/>
      <c r="AA9" s="40"/>
      <c r="AB9" s="40"/>
      <c r="AC9" s="40"/>
      <c r="AD9" s="40"/>
      <c r="AE9" s="64" t="s">
        <v>420</v>
      </c>
      <c r="AF9" s="40"/>
      <c r="AG9" s="40"/>
      <c r="AH9" s="36" t="s">
        <v>220</v>
      </c>
      <c r="AI9" s="41">
        <f t="shared" si="0"/>
        <v>2</v>
      </c>
      <c r="AJ9" s="35">
        <f>+O9+R9+U9+X9</f>
        <v>2</v>
      </c>
      <c r="AK9" s="41">
        <f t="shared" ref="AK9:AK22" si="2">+AI9</f>
        <v>2</v>
      </c>
      <c r="AL9" s="42">
        <f t="shared" ref="AL9:AL22" si="3">+AJ9/AK9</f>
        <v>1</v>
      </c>
      <c r="AM9" s="60" t="str">
        <f t="shared" si="1"/>
        <v>SI</v>
      </c>
      <c r="AN9" s="62" t="s">
        <v>412</v>
      </c>
    </row>
    <row r="10" spans="1:41" ht="90" x14ac:dyDescent="0.25">
      <c r="A10" s="35">
        <v>33</v>
      </c>
      <c r="B10" s="36" t="s">
        <v>24</v>
      </c>
      <c r="C10" s="37" t="s">
        <v>177</v>
      </c>
      <c r="D10" s="37" t="s">
        <v>25</v>
      </c>
      <c r="E10" s="35">
        <v>1</v>
      </c>
      <c r="F10" s="37" t="s">
        <v>26</v>
      </c>
      <c r="G10" s="37" t="s">
        <v>27</v>
      </c>
      <c r="H10" s="37" t="s">
        <v>28</v>
      </c>
      <c r="I10" s="35">
        <v>1</v>
      </c>
      <c r="J10" s="37" t="s">
        <v>29</v>
      </c>
      <c r="K10" s="38">
        <v>43046</v>
      </c>
      <c r="L10" s="38">
        <v>43098</v>
      </c>
      <c r="M10" s="37" t="s">
        <v>287</v>
      </c>
      <c r="N10" s="37" t="s">
        <v>288</v>
      </c>
      <c r="O10" s="35">
        <v>0</v>
      </c>
      <c r="P10" s="37" t="s">
        <v>327</v>
      </c>
      <c r="Q10" s="37" t="s">
        <v>289</v>
      </c>
      <c r="R10" s="35">
        <v>1</v>
      </c>
      <c r="S10" s="39"/>
      <c r="T10" s="39"/>
      <c r="U10" s="40"/>
      <c r="V10" s="39"/>
      <c r="W10" s="40"/>
      <c r="X10" s="40"/>
      <c r="Y10" s="40"/>
      <c r="Z10" s="40"/>
      <c r="AA10" s="40"/>
      <c r="AB10" s="40"/>
      <c r="AC10" s="40"/>
      <c r="AD10" s="40"/>
      <c r="AE10" s="64" t="s">
        <v>420</v>
      </c>
      <c r="AF10" s="40"/>
      <c r="AG10" s="40"/>
      <c r="AH10" s="36" t="s">
        <v>220</v>
      </c>
      <c r="AI10" s="41">
        <f t="shared" si="0"/>
        <v>1</v>
      </c>
      <c r="AJ10" s="35">
        <f>+O10+R10+U10+X10</f>
        <v>1</v>
      </c>
      <c r="AK10" s="41">
        <f t="shared" si="2"/>
        <v>1</v>
      </c>
      <c r="AL10" s="42">
        <f t="shared" si="3"/>
        <v>1</v>
      </c>
      <c r="AM10" s="60" t="str">
        <f t="shared" si="1"/>
        <v>SI</v>
      </c>
      <c r="AN10" s="62" t="s">
        <v>412</v>
      </c>
    </row>
    <row r="11" spans="1:41" ht="90" x14ac:dyDescent="0.25">
      <c r="A11" s="35">
        <v>33</v>
      </c>
      <c r="B11" s="36" t="s">
        <v>30</v>
      </c>
      <c r="C11" s="37" t="s">
        <v>178</v>
      </c>
      <c r="D11" s="37" t="s">
        <v>31</v>
      </c>
      <c r="E11" s="35">
        <v>1</v>
      </c>
      <c r="F11" s="37" t="s">
        <v>32</v>
      </c>
      <c r="G11" s="37" t="s">
        <v>12</v>
      </c>
      <c r="H11" s="37" t="s">
        <v>13</v>
      </c>
      <c r="I11" s="35">
        <v>8</v>
      </c>
      <c r="J11" s="37" t="s">
        <v>33</v>
      </c>
      <c r="K11" s="38">
        <v>43046</v>
      </c>
      <c r="L11" s="38">
        <v>43159</v>
      </c>
      <c r="M11" s="37" t="s">
        <v>290</v>
      </c>
      <c r="N11" s="37" t="s">
        <v>291</v>
      </c>
      <c r="O11" s="35">
        <v>1</v>
      </c>
      <c r="P11" s="37" t="s">
        <v>292</v>
      </c>
      <c r="Q11" s="37" t="s">
        <v>293</v>
      </c>
      <c r="R11" s="35">
        <v>3</v>
      </c>
      <c r="S11" s="37" t="s">
        <v>292</v>
      </c>
      <c r="T11" s="37" t="s">
        <v>293</v>
      </c>
      <c r="U11" s="35">
        <v>2</v>
      </c>
      <c r="V11" s="37" t="s">
        <v>292</v>
      </c>
      <c r="W11" s="37" t="s">
        <v>293</v>
      </c>
      <c r="X11" s="43">
        <v>1</v>
      </c>
      <c r="Y11" s="37" t="s">
        <v>292</v>
      </c>
      <c r="Z11" s="37" t="s">
        <v>293</v>
      </c>
      <c r="AA11" s="43">
        <v>1</v>
      </c>
      <c r="AB11" s="37" t="s">
        <v>292</v>
      </c>
      <c r="AC11" s="37" t="s">
        <v>293</v>
      </c>
      <c r="AD11" s="43">
        <v>1</v>
      </c>
      <c r="AE11" s="37" t="s">
        <v>292</v>
      </c>
      <c r="AF11" s="37" t="s">
        <v>293</v>
      </c>
      <c r="AG11" s="43">
        <v>1</v>
      </c>
      <c r="AH11" s="36" t="s">
        <v>220</v>
      </c>
      <c r="AI11" s="41">
        <f t="shared" si="0"/>
        <v>8</v>
      </c>
      <c r="AJ11" s="35">
        <f>+O11+R11+U11+X11+AA11</f>
        <v>8</v>
      </c>
      <c r="AK11" s="41">
        <f t="shared" si="2"/>
        <v>8</v>
      </c>
      <c r="AL11" s="42">
        <f t="shared" si="3"/>
        <v>1</v>
      </c>
      <c r="AM11" s="60" t="str">
        <f t="shared" si="1"/>
        <v>SI</v>
      </c>
      <c r="AN11" s="62" t="s">
        <v>411</v>
      </c>
    </row>
    <row r="12" spans="1:41" ht="135" x14ac:dyDescent="0.25">
      <c r="A12" s="35">
        <v>33</v>
      </c>
      <c r="B12" s="36" t="s">
        <v>34</v>
      </c>
      <c r="C12" s="37" t="s">
        <v>179</v>
      </c>
      <c r="D12" s="37" t="s">
        <v>35</v>
      </c>
      <c r="E12" s="35">
        <v>1</v>
      </c>
      <c r="F12" s="37" t="s">
        <v>36</v>
      </c>
      <c r="G12" s="37" t="s">
        <v>37</v>
      </c>
      <c r="H12" s="37" t="s">
        <v>38</v>
      </c>
      <c r="I12" s="35">
        <v>1</v>
      </c>
      <c r="J12" s="37" t="s">
        <v>39</v>
      </c>
      <c r="K12" s="38">
        <v>43046</v>
      </c>
      <c r="L12" s="38">
        <v>43098</v>
      </c>
      <c r="M12" s="37" t="s">
        <v>314</v>
      </c>
      <c r="N12" s="37" t="s">
        <v>315</v>
      </c>
      <c r="O12" s="35">
        <v>1</v>
      </c>
      <c r="P12" s="37" t="s">
        <v>316</v>
      </c>
      <c r="Q12" s="37" t="s">
        <v>317</v>
      </c>
      <c r="R12" s="35"/>
      <c r="S12" s="39"/>
      <c r="T12" s="39"/>
      <c r="U12" s="40"/>
      <c r="V12" s="39"/>
      <c r="W12" s="40"/>
      <c r="X12" s="40"/>
      <c r="Y12" s="40"/>
      <c r="Z12" s="40"/>
      <c r="AA12" s="40"/>
      <c r="AB12" s="40"/>
      <c r="AC12" s="40"/>
      <c r="AD12" s="40"/>
      <c r="AE12" s="64" t="s">
        <v>420</v>
      </c>
      <c r="AF12" s="40"/>
      <c r="AG12" s="40"/>
      <c r="AH12" s="36" t="s">
        <v>220</v>
      </c>
      <c r="AI12" s="41">
        <f t="shared" si="0"/>
        <v>1</v>
      </c>
      <c r="AJ12" s="35">
        <f>+O12+R12+U12+X12</f>
        <v>1</v>
      </c>
      <c r="AK12" s="41">
        <f t="shared" si="2"/>
        <v>1</v>
      </c>
      <c r="AL12" s="42">
        <f t="shared" si="3"/>
        <v>1</v>
      </c>
      <c r="AM12" s="60" t="str">
        <f t="shared" si="1"/>
        <v>SI</v>
      </c>
      <c r="AN12" s="62" t="s">
        <v>412</v>
      </c>
    </row>
    <row r="13" spans="1:41" ht="150" x14ac:dyDescent="0.25">
      <c r="A13" s="35">
        <v>33</v>
      </c>
      <c r="B13" s="36" t="s">
        <v>34</v>
      </c>
      <c r="C13" s="37" t="s">
        <v>179</v>
      </c>
      <c r="D13" s="37" t="s">
        <v>40</v>
      </c>
      <c r="E13" s="35">
        <v>2</v>
      </c>
      <c r="F13" s="37" t="s">
        <v>41</v>
      </c>
      <c r="G13" s="37" t="s">
        <v>42</v>
      </c>
      <c r="H13" s="37" t="s">
        <v>43</v>
      </c>
      <c r="I13" s="35">
        <v>1</v>
      </c>
      <c r="J13" s="37" t="s">
        <v>44</v>
      </c>
      <c r="K13" s="38">
        <v>43046</v>
      </c>
      <c r="L13" s="38">
        <v>43098</v>
      </c>
      <c r="M13" s="37" t="s">
        <v>294</v>
      </c>
      <c r="N13" s="37"/>
      <c r="O13" s="35"/>
      <c r="P13" s="37" t="s">
        <v>328</v>
      </c>
      <c r="Q13" s="37" t="s">
        <v>329</v>
      </c>
      <c r="R13" s="35">
        <v>1</v>
      </c>
      <c r="S13" s="39"/>
      <c r="T13" s="39"/>
      <c r="U13" s="40"/>
      <c r="V13" s="39"/>
      <c r="W13" s="40"/>
      <c r="X13" s="40"/>
      <c r="Y13" s="40"/>
      <c r="Z13" s="40"/>
      <c r="AA13" s="40"/>
      <c r="AB13" s="40"/>
      <c r="AC13" s="40"/>
      <c r="AD13" s="40"/>
      <c r="AE13" s="64" t="s">
        <v>420</v>
      </c>
      <c r="AF13" s="40"/>
      <c r="AG13" s="40"/>
      <c r="AH13" s="36" t="s">
        <v>220</v>
      </c>
      <c r="AI13" s="41">
        <f t="shared" si="0"/>
        <v>1</v>
      </c>
      <c r="AJ13" s="35">
        <f>+O13+R13+U13+X13</f>
        <v>1</v>
      </c>
      <c r="AK13" s="41">
        <f t="shared" si="2"/>
        <v>1</v>
      </c>
      <c r="AL13" s="42">
        <f t="shared" si="3"/>
        <v>1</v>
      </c>
      <c r="AM13" s="60" t="str">
        <f t="shared" si="1"/>
        <v>SI</v>
      </c>
      <c r="AN13" s="62" t="s">
        <v>412</v>
      </c>
    </row>
    <row r="14" spans="1:41" ht="90" x14ac:dyDescent="0.25">
      <c r="A14" s="35">
        <v>33</v>
      </c>
      <c r="B14" s="36" t="s">
        <v>45</v>
      </c>
      <c r="C14" s="37" t="s">
        <v>180</v>
      </c>
      <c r="D14" s="37" t="s">
        <v>35</v>
      </c>
      <c r="E14" s="35">
        <v>1</v>
      </c>
      <c r="F14" s="37" t="s">
        <v>36</v>
      </c>
      <c r="G14" s="37" t="s">
        <v>37</v>
      </c>
      <c r="H14" s="37" t="s">
        <v>38</v>
      </c>
      <c r="I14" s="35">
        <v>1</v>
      </c>
      <c r="J14" s="37" t="s">
        <v>39</v>
      </c>
      <c r="K14" s="38">
        <v>43046</v>
      </c>
      <c r="L14" s="38">
        <v>43098</v>
      </c>
      <c r="M14" s="37" t="s">
        <v>314</v>
      </c>
      <c r="N14" s="37" t="s">
        <v>315</v>
      </c>
      <c r="O14" s="35">
        <v>1</v>
      </c>
      <c r="P14" s="37" t="s">
        <v>316</v>
      </c>
      <c r="Q14" s="37" t="s">
        <v>317</v>
      </c>
      <c r="R14" s="35"/>
      <c r="S14" s="39"/>
      <c r="T14" s="39"/>
      <c r="U14" s="40"/>
      <c r="V14" s="39"/>
      <c r="W14" s="40"/>
      <c r="X14" s="40"/>
      <c r="Y14" s="40"/>
      <c r="Z14" s="40"/>
      <c r="AA14" s="40"/>
      <c r="AB14" s="40"/>
      <c r="AC14" s="40"/>
      <c r="AD14" s="40"/>
      <c r="AE14" s="64" t="s">
        <v>420</v>
      </c>
      <c r="AF14" s="40"/>
      <c r="AG14" s="40"/>
      <c r="AH14" s="36" t="s">
        <v>220</v>
      </c>
      <c r="AI14" s="41">
        <f t="shared" si="0"/>
        <v>1</v>
      </c>
      <c r="AJ14" s="35">
        <f>+O14+R14+U14+X14</f>
        <v>1</v>
      </c>
      <c r="AK14" s="41">
        <f t="shared" si="2"/>
        <v>1</v>
      </c>
      <c r="AL14" s="42">
        <f t="shared" si="3"/>
        <v>1</v>
      </c>
      <c r="AM14" s="60" t="str">
        <f t="shared" si="1"/>
        <v>SI</v>
      </c>
      <c r="AN14" s="62" t="s">
        <v>412</v>
      </c>
    </row>
    <row r="15" spans="1:41" ht="195" x14ac:dyDescent="0.25">
      <c r="A15" s="35">
        <v>33</v>
      </c>
      <c r="B15" s="36" t="s">
        <v>46</v>
      </c>
      <c r="C15" s="37" t="s">
        <v>181</v>
      </c>
      <c r="D15" s="37" t="s">
        <v>47</v>
      </c>
      <c r="E15" s="35">
        <v>1</v>
      </c>
      <c r="F15" s="37" t="s">
        <v>48</v>
      </c>
      <c r="G15" s="37" t="s">
        <v>49</v>
      </c>
      <c r="H15" s="37" t="s">
        <v>50</v>
      </c>
      <c r="I15" s="35">
        <v>2</v>
      </c>
      <c r="J15" s="37" t="s">
        <v>29</v>
      </c>
      <c r="K15" s="38">
        <v>43046</v>
      </c>
      <c r="L15" s="38">
        <v>43100</v>
      </c>
      <c r="M15" s="37" t="s">
        <v>294</v>
      </c>
      <c r="N15" s="37" t="s">
        <v>295</v>
      </c>
      <c r="O15" s="35">
        <v>0</v>
      </c>
      <c r="P15" s="37" t="s">
        <v>296</v>
      </c>
      <c r="Q15" s="37" t="s">
        <v>297</v>
      </c>
      <c r="R15" s="35">
        <v>2</v>
      </c>
      <c r="S15" s="39"/>
      <c r="T15" s="39"/>
      <c r="U15" s="40"/>
      <c r="V15" s="39"/>
      <c r="W15" s="40"/>
      <c r="X15" s="40"/>
      <c r="Y15" s="40"/>
      <c r="Z15" s="40"/>
      <c r="AA15" s="40"/>
      <c r="AB15" s="40"/>
      <c r="AC15" s="40"/>
      <c r="AD15" s="40"/>
      <c r="AE15" s="64" t="s">
        <v>420</v>
      </c>
      <c r="AF15" s="40"/>
      <c r="AG15" s="40"/>
      <c r="AH15" s="36" t="s">
        <v>220</v>
      </c>
      <c r="AI15" s="41">
        <f t="shared" si="0"/>
        <v>2</v>
      </c>
      <c r="AJ15" s="35">
        <f>+O15+R15+U15+X15</f>
        <v>2</v>
      </c>
      <c r="AK15" s="41">
        <f t="shared" si="2"/>
        <v>2</v>
      </c>
      <c r="AL15" s="42">
        <f t="shared" si="3"/>
        <v>1</v>
      </c>
      <c r="AM15" s="60" t="str">
        <f t="shared" si="1"/>
        <v>SI</v>
      </c>
      <c r="AN15" s="62" t="s">
        <v>412</v>
      </c>
    </row>
    <row r="16" spans="1:41" ht="90" x14ac:dyDescent="0.25">
      <c r="A16" s="35">
        <v>33</v>
      </c>
      <c r="B16" s="36" t="s">
        <v>46</v>
      </c>
      <c r="C16" s="37" t="s">
        <v>181</v>
      </c>
      <c r="D16" s="37" t="s">
        <v>35</v>
      </c>
      <c r="E16" s="35">
        <v>2</v>
      </c>
      <c r="F16" s="37" t="s">
        <v>36</v>
      </c>
      <c r="G16" s="37" t="s">
        <v>37</v>
      </c>
      <c r="H16" s="37" t="s">
        <v>38</v>
      </c>
      <c r="I16" s="35">
        <v>1</v>
      </c>
      <c r="J16" s="37" t="s">
        <v>39</v>
      </c>
      <c r="K16" s="38">
        <v>43046</v>
      </c>
      <c r="L16" s="38">
        <v>43098</v>
      </c>
      <c r="M16" s="37" t="s">
        <v>314</v>
      </c>
      <c r="N16" s="37" t="s">
        <v>315</v>
      </c>
      <c r="O16" s="35">
        <v>1</v>
      </c>
      <c r="P16" s="37" t="s">
        <v>316</v>
      </c>
      <c r="Q16" s="37" t="s">
        <v>317</v>
      </c>
      <c r="R16" s="35"/>
      <c r="S16" s="39"/>
      <c r="T16" s="39"/>
      <c r="U16" s="40"/>
      <c r="V16" s="39"/>
      <c r="W16" s="40"/>
      <c r="X16" s="40"/>
      <c r="Y16" s="40"/>
      <c r="Z16" s="40"/>
      <c r="AA16" s="40"/>
      <c r="AB16" s="40"/>
      <c r="AC16" s="40"/>
      <c r="AD16" s="40"/>
      <c r="AE16" s="64" t="s">
        <v>420</v>
      </c>
      <c r="AF16" s="40"/>
      <c r="AG16" s="40"/>
      <c r="AH16" s="36" t="s">
        <v>220</v>
      </c>
      <c r="AI16" s="41">
        <f t="shared" si="0"/>
        <v>1</v>
      </c>
      <c r="AJ16" s="35">
        <f>+O16+R16+U16+X16</f>
        <v>1</v>
      </c>
      <c r="AK16" s="41">
        <f t="shared" si="2"/>
        <v>1</v>
      </c>
      <c r="AL16" s="42">
        <f t="shared" si="3"/>
        <v>1</v>
      </c>
      <c r="AM16" s="60" t="str">
        <f t="shared" si="1"/>
        <v>SI</v>
      </c>
      <c r="AN16" s="62" t="s">
        <v>412</v>
      </c>
    </row>
    <row r="17" spans="1:40" ht="105" x14ac:dyDescent="0.25">
      <c r="A17" s="35">
        <v>33</v>
      </c>
      <c r="B17" s="36" t="s">
        <v>51</v>
      </c>
      <c r="C17" s="37" t="s">
        <v>182</v>
      </c>
      <c r="D17" s="37" t="s">
        <v>52</v>
      </c>
      <c r="E17" s="35">
        <v>1</v>
      </c>
      <c r="F17" s="37" t="s">
        <v>53</v>
      </c>
      <c r="G17" s="37" t="s">
        <v>54</v>
      </c>
      <c r="H17" s="37" t="s">
        <v>55</v>
      </c>
      <c r="I17" s="35">
        <v>1</v>
      </c>
      <c r="J17" s="37" t="s">
        <v>39</v>
      </c>
      <c r="K17" s="38">
        <v>43046</v>
      </c>
      <c r="L17" s="38">
        <v>43098</v>
      </c>
      <c r="M17" s="37" t="s">
        <v>294</v>
      </c>
      <c r="N17" s="37" t="s">
        <v>295</v>
      </c>
      <c r="O17" s="35">
        <v>0</v>
      </c>
      <c r="P17" s="37" t="s">
        <v>330</v>
      </c>
      <c r="Q17" s="37" t="s">
        <v>54</v>
      </c>
      <c r="R17" s="35">
        <v>1</v>
      </c>
      <c r="S17" s="39"/>
      <c r="T17" s="39"/>
      <c r="U17" s="40"/>
      <c r="V17" s="39"/>
      <c r="W17" s="40"/>
      <c r="X17" s="40"/>
      <c r="Y17" s="40"/>
      <c r="Z17" s="40"/>
      <c r="AA17" s="40"/>
      <c r="AB17" s="40"/>
      <c r="AC17" s="40"/>
      <c r="AD17" s="40"/>
      <c r="AE17" s="64" t="s">
        <v>420</v>
      </c>
      <c r="AF17" s="40"/>
      <c r="AG17" s="40"/>
      <c r="AH17" s="36" t="s">
        <v>220</v>
      </c>
      <c r="AI17" s="41">
        <f t="shared" si="0"/>
        <v>1</v>
      </c>
      <c r="AJ17" s="35">
        <f>+O17+R17+U17+X17</f>
        <v>1</v>
      </c>
      <c r="AK17" s="41">
        <f t="shared" si="2"/>
        <v>1</v>
      </c>
      <c r="AL17" s="42">
        <f t="shared" si="3"/>
        <v>1</v>
      </c>
      <c r="AM17" s="60" t="str">
        <f t="shared" si="1"/>
        <v>SI</v>
      </c>
      <c r="AN17" s="62" t="s">
        <v>412</v>
      </c>
    </row>
    <row r="18" spans="1:40" ht="105" x14ac:dyDescent="0.25">
      <c r="A18" s="35">
        <v>33</v>
      </c>
      <c r="B18" s="36" t="s">
        <v>56</v>
      </c>
      <c r="C18" s="37" t="s">
        <v>183</v>
      </c>
      <c r="D18" s="37" t="s">
        <v>52</v>
      </c>
      <c r="E18" s="35">
        <v>1</v>
      </c>
      <c r="F18" s="37" t="s">
        <v>53</v>
      </c>
      <c r="G18" s="37" t="s">
        <v>54</v>
      </c>
      <c r="H18" s="37" t="s">
        <v>55</v>
      </c>
      <c r="I18" s="35">
        <v>1</v>
      </c>
      <c r="J18" s="37" t="s">
        <v>39</v>
      </c>
      <c r="K18" s="38">
        <v>43046</v>
      </c>
      <c r="L18" s="38">
        <v>43098</v>
      </c>
      <c r="M18" s="37" t="s">
        <v>294</v>
      </c>
      <c r="N18" s="37" t="s">
        <v>295</v>
      </c>
      <c r="O18" s="35">
        <v>0</v>
      </c>
      <c r="P18" s="37" t="s">
        <v>330</v>
      </c>
      <c r="Q18" s="37" t="s">
        <v>54</v>
      </c>
      <c r="R18" s="35">
        <v>1</v>
      </c>
      <c r="S18" s="39"/>
      <c r="T18" s="39"/>
      <c r="U18" s="40"/>
      <c r="V18" s="39"/>
      <c r="W18" s="40"/>
      <c r="X18" s="40"/>
      <c r="Y18" s="40"/>
      <c r="Z18" s="40"/>
      <c r="AA18" s="40"/>
      <c r="AB18" s="40"/>
      <c r="AC18" s="40"/>
      <c r="AD18" s="40"/>
      <c r="AE18" s="64" t="s">
        <v>420</v>
      </c>
      <c r="AF18" s="40"/>
      <c r="AG18" s="40"/>
      <c r="AH18" s="36" t="s">
        <v>220</v>
      </c>
      <c r="AI18" s="41">
        <f t="shared" si="0"/>
        <v>1</v>
      </c>
      <c r="AJ18" s="35">
        <f>+O18+R18+U18+X18</f>
        <v>1</v>
      </c>
      <c r="AK18" s="41">
        <f t="shared" si="2"/>
        <v>1</v>
      </c>
      <c r="AL18" s="42">
        <f t="shared" si="3"/>
        <v>1</v>
      </c>
      <c r="AM18" s="60" t="str">
        <f t="shared" si="1"/>
        <v>SI</v>
      </c>
      <c r="AN18" s="62" t="s">
        <v>412</v>
      </c>
    </row>
    <row r="19" spans="1:40" ht="75" x14ac:dyDescent="0.25">
      <c r="A19" s="35">
        <v>33</v>
      </c>
      <c r="B19" s="36" t="s">
        <v>57</v>
      </c>
      <c r="C19" s="37" t="s">
        <v>184</v>
      </c>
      <c r="D19" s="37" t="s">
        <v>35</v>
      </c>
      <c r="E19" s="35">
        <v>1</v>
      </c>
      <c r="F19" s="37" t="s">
        <v>58</v>
      </c>
      <c r="G19" s="37" t="s">
        <v>59</v>
      </c>
      <c r="H19" s="37" t="s">
        <v>60</v>
      </c>
      <c r="I19" s="35">
        <v>1</v>
      </c>
      <c r="J19" s="37" t="s">
        <v>39</v>
      </c>
      <c r="K19" s="38">
        <v>43046</v>
      </c>
      <c r="L19" s="38">
        <v>43098</v>
      </c>
      <c r="M19" s="37"/>
      <c r="N19" s="37"/>
      <c r="O19" s="35"/>
      <c r="P19" s="37" t="s">
        <v>385</v>
      </c>
      <c r="Q19" s="37" t="s">
        <v>386</v>
      </c>
      <c r="R19" s="35">
        <v>1</v>
      </c>
      <c r="S19" s="39"/>
      <c r="T19" s="39"/>
      <c r="U19" s="40"/>
      <c r="V19" s="39"/>
      <c r="W19" s="40"/>
      <c r="X19" s="40"/>
      <c r="Y19" s="40"/>
      <c r="Z19" s="40"/>
      <c r="AA19" s="40"/>
      <c r="AB19" s="40"/>
      <c r="AC19" s="40"/>
      <c r="AD19" s="40"/>
      <c r="AE19" s="64" t="s">
        <v>420</v>
      </c>
      <c r="AF19" s="40"/>
      <c r="AG19" s="40"/>
      <c r="AH19" s="36" t="s">
        <v>220</v>
      </c>
      <c r="AI19" s="41">
        <f t="shared" si="0"/>
        <v>1</v>
      </c>
      <c r="AJ19" s="35">
        <f>+O19+R19+U19+X19</f>
        <v>1</v>
      </c>
      <c r="AK19" s="41">
        <f t="shared" si="2"/>
        <v>1</v>
      </c>
      <c r="AL19" s="42">
        <f t="shared" si="3"/>
        <v>1</v>
      </c>
      <c r="AM19" s="60" t="str">
        <f t="shared" si="1"/>
        <v>SI</v>
      </c>
      <c r="AN19" s="62" t="s">
        <v>412</v>
      </c>
    </row>
    <row r="20" spans="1:40" ht="120" x14ac:dyDescent="0.25">
      <c r="A20" s="35">
        <v>33</v>
      </c>
      <c r="B20" s="36" t="s">
        <v>61</v>
      </c>
      <c r="C20" s="37" t="s">
        <v>185</v>
      </c>
      <c r="D20" s="37" t="s">
        <v>62</v>
      </c>
      <c r="E20" s="35">
        <v>1</v>
      </c>
      <c r="F20" s="37" t="s">
        <v>63</v>
      </c>
      <c r="G20" s="37" t="s">
        <v>64</v>
      </c>
      <c r="H20" s="37" t="s">
        <v>65</v>
      </c>
      <c r="I20" s="35">
        <v>1</v>
      </c>
      <c r="J20" s="37" t="s">
        <v>39</v>
      </c>
      <c r="K20" s="38">
        <v>43046</v>
      </c>
      <c r="L20" s="38">
        <v>43098</v>
      </c>
      <c r="M20" s="37" t="s">
        <v>294</v>
      </c>
      <c r="N20" s="37"/>
      <c r="O20" s="35"/>
      <c r="P20" s="37" t="s">
        <v>318</v>
      </c>
      <c r="Q20" s="37" t="s">
        <v>319</v>
      </c>
      <c r="R20" s="35">
        <v>1</v>
      </c>
      <c r="S20" s="39"/>
      <c r="T20" s="39"/>
      <c r="U20" s="40"/>
      <c r="V20" s="39"/>
      <c r="W20" s="40"/>
      <c r="X20" s="40"/>
      <c r="Y20" s="40"/>
      <c r="Z20" s="40"/>
      <c r="AA20" s="40"/>
      <c r="AB20" s="40"/>
      <c r="AC20" s="40"/>
      <c r="AD20" s="40"/>
      <c r="AE20" s="64" t="s">
        <v>420</v>
      </c>
      <c r="AF20" s="40"/>
      <c r="AG20" s="40"/>
      <c r="AH20" s="36" t="s">
        <v>220</v>
      </c>
      <c r="AI20" s="41">
        <f t="shared" si="0"/>
        <v>1</v>
      </c>
      <c r="AJ20" s="35">
        <f>+O20+R20+U20+X20</f>
        <v>1</v>
      </c>
      <c r="AK20" s="41">
        <f t="shared" si="2"/>
        <v>1</v>
      </c>
      <c r="AL20" s="42">
        <f t="shared" si="3"/>
        <v>1</v>
      </c>
      <c r="AM20" s="60" t="str">
        <f t="shared" si="1"/>
        <v>SI</v>
      </c>
      <c r="AN20" s="62" t="s">
        <v>412</v>
      </c>
    </row>
    <row r="21" spans="1:40" ht="90" x14ac:dyDescent="0.25">
      <c r="A21" s="35">
        <v>33</v>
      </c>
      <c r="B21" s="36" t="s">
        <v>66</v>
      </c>
      <c r="C21" s="37" t="s">
        <v>186</v>
      </c>
      <c r="D21" s="37" t="s">
        <v>35</v>
      </c>
      <c r="E21" s="35">
        <v>1</v>
      </c>
      <c r="F21" s="37" t="s">
        <v>36</v>
      </c>
      <c r="G21" s="37" t="s">
        <v>37</v>
      </c>
      <c r="H21" s="37" t="s">
        <v>38</v>
      </c>
      <c r="I21" s="35">
        <v>1</v>
      </c>
      <c r="J21" s="37" t="s">
        <v>39</v>
      </c>
      <c r="K21" s="38">
        <v>43046</v>
      </c>
      <c r="L21" s="38">
        <v>43098</v>
      </c>
      <c r="M21" s="37" t="s">
        <v>314</v>
      </c>
      <c r="N21" s="37" t="s">
        <v>315</v>
      </c>
      <c r="O21" s="35">
        <v>1</v>
      </c>
      <c r="P21" s="37" t="s">
        <v>316</v>
      </c>
      <c r="Q21" s="37" t="s">
        <v>317</v>
      </c>
      <c r="R21" s="35"/>
      <c r="S21" s="39"/>
      <c r="T21" s="39"/>
      <c r="U21" s="40"/>
      <c r="V21" s="39"/>
      <c r="W21" s="40"/>
      <c r="X21" s="40"/>
      <c r="Y21" s="40"/>
      <c r="Z21" s="40"/>
      <c r="AA21" s="40"/>
      <c r="AB21" s="40"/>
      <c r="AC21" s="40"/>
      <c r="AD21" s="40"/>
      <c r="AE21" s="64" t="s">
        <v>420</v>
      </c>
      <c r="AF21" s="40"/>
      <c r="AG21" s="40"/>
      <c r="AH21" s="36" t="s">
        <v>220</v>
      </c>
      <c r="AI21" s="41">
        <f t="shared" si="0"/>
        <v>1</v>
      </c>
      <c r="AJ21" s="35">
        <f>+O21+R21+U21+X21</f>
        <v>1</v>
      </c>
      <c r="AK21" s="41">
        <f t="shared" si="2"/>
        <v>1</v>
      </c>
      <c r="AL21" s="42">
        <f t="shared" si="3"/>
        <v>1</v>
      </c>
      <c r="AM21" s="60" t="str">
        <f t="shared" si="1"/>
        <v>SI</v>
      </c>
      <c r="AN21" s="62" t="s">
        <v>412</v>
      </c>
    </row>
    <row r="22" spans="1:40" ht="90" x14ac:dyDescent="0.25">
      <c r="A22" s="35">
        <v>33</v>
      </c>
      <c r="B22" s="36" t="s">
        <v>67</v>
      </c>
      <c r="C22" s="37" t="s">
        <v>187</v>
      </c>
      <c r="D22" s="37" t="s">
        <v>35</v>
      </c>
      <c r="E22" s="35">
        <v>1</v>
      </c>
      <c r="F22" s="37" t="s">
        <v>36</v>
      </c>
      <c r="G22" s="37" t="s">
        <v>37</v>
      </c>
      <c r="H22" s="37" t="s">
        <v>38</v>
      </c>
      <c r="I22" s="35">
        <v>1</v>
      </c>
      <c r="J22" s="37" t="s">
        <v>39</v>
      </c>
      <c r="K22" s="38">
        <v>43046</v>
      </c>
      <c r="L22" s="38">
        <v>43098</v>
      </c>
      <c r="M22" s="37" t="s">
        <v>314</v>
      </c>
      <c r="N22" s="37" t="s">
        <v>315</v>
      </c>
      <c r="O22" s="35">
        <v>1</v>
      </c>
      <c r="P22" s="37" t="s">
        <v>316</v>
      </c>
      <c r="Q22" s="37" t="s">
        <v>317</v>
      </c>
      <c r="R22" s="35"/>
      <c r="S22" s="39"/>
      <c r="T22" s="39"/>
      <c r="U22" s="40"/>
      <c r="V22" s="39"/>
      <c r="W22" s="40"/>
      <c r="X22" s="40"/>
      <c r="Y22" s="40"/>
      <c r="Z22" s="40"/>
      <c r="AA22" s="40"/>
      <c r="AB22" s="40"/>
      <c r="AC22" s="40"/>
      <c r="AD22" s="40"/>
      <c r="AE22" s="64" t="s">
        <v>420</v>
      </c>
      <c r="AF22" s="40"/>
      <c r="AG22" s="40"/>
      <c r="AH22" s="36" t="s">
        <v>220</v>
      </c>
      <c r="AI22" s="41">
        <f t="shared" si="0"/>
        <v>1</v>
      </c>
      <c r="AJ22" s="35">
        <f>+O22+R22+U22+X22</f>
        <v>1</v>
      </c>
      <c r="AK22" s="41">
        <f t="shared" si="2"/>
        <v>1</v>
      </c>
      <c r="AL22" s="42">
        <f t="shared" si="3"/>
        <v>1</v>
      </c>
      <c r="AM22" s="60" t="str">
        <f t="shared" si="1"/>
        <v>SI</v>
      </c>
      <c r="AN22" s="62" t="s">
        <v>412</v>
      </c>
    </row>
    <row r="23" spans="1:40" ht="150" x14ac:dyDescent="0.25">
      <c r="A23" s="35">
        <v>33</v>
      </c>
      <c r="B23" s="36" t="s">
        <v>67</v>
      </c>
      <c r="C23" s="37" t="s">
        <v>187</v>
      </c>
      <c r="D23" s="37" t="s">
        <v>68</v>
      </c>
      <c r="E23" s="35">
        <v>2</v>
      </c>
      <c r="F23" s="37" t="s">
        <v>69</v>
      </c>
      <c r="G23" s="37" t="s">
        <v>70</v>
      </c>
      <c r="H23" s="37" t="s">
        <v>71</v>
      </c>
      <c r="I23" s="35">
        <v>100</v>
      </c>
      <c r="J23" s="37" t="s">
        <v>311</v>
      </c>
      <c r="K23" s="38">
        <v>43046</v>
      </c>
      <c r="L23" s="38">
        <v>43098</v>
      </c>
      <c r="M23" s="37"/>
      <c r="N23" s="37"/>
      <c r="O23" s="35"/>
      <c r="P23" s="37" t="s">
        <v>320</v>
      </c>
      <c r="Q23" s="37" t="s">
        <v>321</v>
      </c>
      <c r="R23" s="35">
        <v>1.5</v>
      </c>
      <c r="S23" s="36" t="s">
        <v>368</v>
      </c>
      <c r="T23" s="36" t="s">
        <v>369</v>
      </c>
      <c r="U23" s="43"/>
      <c r="V23" s="36" t="s">
        <v>387</v>
      </c>
      <c r="W23" s="43"/>
      <c r="X23" s="43"/>
      <c r="Y23" s="43" t="s">
        <v>413</v>
      </c>
      <c r="Z23" s="43" t="s">
        <v>414</v>
      </c>
      <c r="AA23" s="43">
        <v>1.5</v>
      </c>
      <c r="AB23" s="40"/>
      <c r="AC23" s="40"/>
      <c r="AD23" s="40"/>
      <c r="AE23" s="64" t="s">
        <v>420</v>
      </c>
      <c r="AF23" s="40"/>
      <c r="AG23" s="40"/>
      <c r="AH23" s="36" t="s">
        <v>221</v>
      </c>
      <c r="AI23" s="41">
        <f t="shared" si="0"/>
        <v>100</v>
      </c>
      <c r="AJ23" s="35">
        <f>+O23+R23+U23+X23+AA23</f>
        <v>3</v>
      </c>
      <c r="AK23" s="44">
        <v>3</v>
      </c>
      <c r="AL23" s="42">
        <f>+AJ23/AK23</f>
        <v>1</v>
      </c>
      <c r="AM23" s="60" t="str">
        <f t="shared" si="1"/>
        <v>SI</v>
      </c>
      <c r="AN23" s="62" t="s">
        <v>412</v>
      </c>
    </row>
    <row r="24" spans="1:40" ht="90" x14ac:dyDescent="0.25">
      <c r="A24" s="35">
        <v>33</v>
      </c>
      <c r="B24" s="36" t="s">
        <v>72</v>
      </c>
      <c r="C24" s="37" t="s">
        <v>188</v>
      </c>
      <c r="D24" s="37" t="s">
        <v>35</v>
      </c>
      <c r="E24" s="35">
        <v>1</v>
      </c>
      <c r="F24" s="37" t="s">
        <v>36</v>
      </c>
      <c r="G24" s="37" t="s">
        <v>37</v>
      </c>
      <c r="H24" s="37" t="s">
        <v>38</v>
      </c>
      <c r="I24" s="35">
        <v>1</v>
      </c>
      <c r="J24" s="37" t="s">
        <v>39</v>
      </c>
      <c r="K24" s="38">
        <v>43046</v>
      </c>
      <c r="L24" s="38">
        <v>43098</v>
      </c>
      <c r="M24" s="37" t="s">
        <v>314</v>
      </c>
      <c r="N24" s="37" t="s">
        <v>315</v>
      </c>
      <c r="O24" s="35">
        <v>1</v>
      </c>
      <c r="P24" s="37" t="s">
        <v>316</v>
      </c>
      <c r="Q24" s="37" t="s">
        <v>317</v>
      </c>
      <c r="R24" s="35"/>
      <c r="S24" s="39"/>
      <c r="T24" s="39"/>
      <c r="U24" s="40"/>
      <c r="V24" s="39"/>
      <c r="W24" s="40"/>
      <c r="X24" s="40"/>
      <c r="Y24" s="40"/>
      <c r="Z24" s="40"/>
      <c r="AA24" s="40"/>
      <c r="AB24" s="40"/>
      <c r="AC24" s="40"/>
      <c r="AD24" s="40"/>
      <c r="AE24" s="64" t="s">
        <v>420</v>
      </c>
      <c r="AF24" s="40"/>
      <c r="AG24" s="40"/>
      <c r="AH24" s="36" t="s">
        <v>220</v>
      </c>
      <c r="AI24" s="41">
        <f t="shared" si="0"/>
        <v>1</v>
      </c>
      <c r="AJ24" s="35">
        <f>+O24+R24+U24+X24</f>
        <v>1</v>
      </c>
      <c r="AK24" s="41">
        <f>+AI24</f>
        <v>1</v>
      </c>
      <c r="AL24" s="42">
        <f t="shared" ref="AL24:AL39" si="4">+AJ24/AK24</f>
        <v>1</v>
      </c>
      <c r="AM24" s="60" t="str">
        <f t="shared" si="1"/>
        <v>SI</v>
      </c>
      <c r="AN24" s="62" t="s">
        <v>412</v>
      </c>
    </row>
    <row r="25" spans="1:40" ht="150" x14ac:dyDescent="0.25">
      <c r="A25" s="35">
        <v>33</v>
      </c>
      <c r="B25" s="36" t="s">
        <v>72</v>
      </c>
      <c r="C25" s="37" t="s">
        <v>188</v>
      </c>
      <c r="D25" s="37" t="s">
        <v>68</v>
      </c>
      <c r="E25" s="35">
        <v>2</v>
      </c>
      <c r="F25" s="37" t="s">
        <v>69</v>
      </c>
      <c r="G25" s="37" t="s">
        <v>70</v>
      </c>
      <c r="H25" s="37" t="s">
        <v>71</v>
      </c>
      <c r="I25" s="35">
        <v>1</v>
      </c>
      <c r="J25" s="37" t="s">
        <v>311</v>
      </c>
      <c r="K25" s="38">
        <v>43046</v>
      </c>
      <c r="L25" s="38">
        <v>43098</v>
      </c>
      <c r="M25" s="37"/>
      <c r="N25" s="37"/>
      <c r="O25" s="35"/>
      <c r="P25" s="37" t="s">
        <v>320</v>
      </c>
      <c r="Q25" s="37" t="s">
        <v>321</v>
      </c>
      <c r="R25" s="35">
        <v>1.5</v>
      </c>
      <c r="S25" s="36" t="s">
        <v>368</v>
      </c>
      <c r="T25" s="36" t="s">
        <v>369</v>
      </c>
      <c r="U25" s="43"/>
      <c r="V25" s="36" t="s">
        <v>387</v>
      </c>
      <c r="W25" s="43"/>
      <c r="X25" s="43"/>
      <c r="Y25" s="43" t="s">
        <v>413</v>
      </c>
      <c r="Z25" s="43" t="s">
        <v>414</v>
      </c>
      <c r="AA25" s="43">
        <v>1.5</v>
      </c>
      <c r="AB25" s="40"/>
      <c r="AC25" s="40"/>
      <c r="AD25" s="40"/>
      <c r="AE25" s="64" t="s">
        <v>420</v>
      </c>
      <c r="AF25" s="40"/>
      <c r="AG25" s="40"/>
      <c r="AH25" s="36" t="s">
        <v>221</v>
      </c>
      <c r="AI25" s="41">
        <f t="shared" si="0"/>
        <v>1</v>
      </c>
      <c r="AJ25" s="35">
        <f>+O25+R25+U25+X25+AA25</f>
        <v>3</v>
      </c>
      <c r="AK25" s="44">
        <v>3</v>
      </c>
      <c r="AL25" s="42">
        <f>+AJ25/AK25</f>
        <v>1</v>
      </c>
      <c r="AM25" s="60" t="str">
        <f t="shared" si="1"/>
        <v>SI</v>
      </c>
      <c r="AN25" s="62" t="s">
        <v>412</v>
      </c>
    </row>
    <row r="26" spans="1:40" ht="90" x14ac:dyDescent="0.25">
      <c r="A26" s="35">
        <v>33</v>
      </c>
      <c r="B26" s="36" t="s">
        <v>73</v>
      </c>
      <c r="C26" s="37" t="s">
        <v>189</v>
      </c>
      <c r="D26" s="37" t="s">
        <v>74</v>
      </c>
      <c r="E26" s="35">
        <v>1</v>
      </c>
      <c r="F26" s="37" t="s">
        <v>75</v>
      </c>
      <c r="G26" s="37" t="s">
        <v>76</v>
      </c>
      <c r="H26" s="37" t="s">
        <v>77</v>
      </c>
      <c r="I26" s="35">
        <v>1</v>
      </c>
      <c r="J26" s="37" t="s">
        <v>78</v>
      </c>
      <c r="K26" s="38">
        <v>43046</v>
      </c>
      <c r="L26" s="38">
        <v>43098</v>
      </c>
      <c r="M26" s="37" t="s">
        <v>298</v>
      </c>
      <c r="N26" s="37" t="s">
        <v>299</v>
      </c>
      <c r="O26" s="35">
        <v>0.5</v>
      </c>
      <c r="P26" s="37" t="s">
        <v>322</v>
      </c>
      <c r="Q26" s="37" t="s">
        <v>76</v>
      </c>
      <c r="R26" s="35">
        <v>0.5</v>
      </c>
      <c r="S26" s="39"/>
      <c r="T26" s="39"/>
      <c r="U26" s="40"/>
      <c r="V26" s="39"/>
      <c r="W26" s="40"/>
      <c r="X26" s="40"/>
      <c r="Y26" s="40"/>
      <c r="Z26" s="40"/>
      <c r="AA26" s="40"/>
      <c r="AB26" s="40"/>
      <c r="AC26" s="40"/>
      <c r="AD26" s="40"/>
      <c r="AE26" s="64" t="s">
        <v>420</v>
      </c>
      <c r="AF26" s="40"/>
      <c r="AG26" s="40"/>
      <c r="AH26" s="36" t="s">
        <v>220</v>
      </c>
      <c r="AI26" s="41">
        <f t="shared" si="0"/>
        <v>1</v>
      </c>
      <c r="AJ26" s="35">
        <f>+O26+R26+U26+X26</f>
        <v>1</v>
      </c>
      <c r="AK26" s="41">
        <f>+AI26</f>
        <v>1</v>
      </c>
      <c r="AL26" s="42">
        <f t="shared" si="4"/>
        <v>1</v>
      </c>
      <c r="AM26" s="60" t="str">
        <f t="shared" si="1"/>
        <v>SI</v>
      </c>
      <c r="AN26" s="62" t="s">
        <v>412</v>
      </c>
    </row>
    <row r="27" spans="1:40" ht="165" x14ac:dyDescent="0.25">
      <c r="A27" s="35">
        <v>33</v>
      </c>
      <c r="B27" s="36" t="s">
        <v>79</v>
      </c>
      <c r="C27" s="37" t="s">
        <v>190</v>
      </c>
      <c r="D27" s="37" t="s">
        <v>80</v>
      </c>
      <c r="E27" s="35">
        <v>1</v>
      </c>
      <c r="F27" s="37" t="s">
        <v>81</v>
      </c>
      <c r="G27" s="37" t="s">
        <v>82</v>
      </c>
      <c r="H27" s="37" t="s">
        <v>83</v>
      </c>
      <c r="I27" s="35">
        <v>3</v>
      </c>
      <c r="J27" s="37" t="s">
        <v>78</v>
      </c>
      <c r="K27" s="38">
        <v>43046</v>
      </c>
      <c r="L27" s="38">
        <v>43098</v>
      </c>
      <c r="M27" s="37" t="s">
        <v>354</v>
      </c>
      <c r="N27" s="37" t="s">
        <v>300</v>
      </c>
      <c r="O27" s="35">
        <v>2</v>
      </c>
      <c r="P27" s="37" t="s">
        <v>352</v>
      </c>
      <c r="Q27" s="37" t="s">
        <v>353</v>
      </c>
      <c r="R27" s="35">
        <v>1</v>
      </c>
      <c r="S27" s="39"/>
      <c r="T27" s="39"/>
      <c r="U27" s="40"/>
      <c r="V27" s="39"/>
      <c r="W27" s="40"/>
      <c r="X27" s="40"/>
      <c r="Y27" s="40"/>
      <c r="Z27" s="40"/>
      <c r="AA27" s="40"/>
      <c r="AB27" s="40"/>
      <c r="AC27" s="40"/>
      <c r="AD27" s="40"/>
      <c r="AE27" s="64" t="s">
        <v>420</v>
      </c>
      <c r="AF27" s="40"/>
      <c r="AG27" s="40"/>
      <c r="AH27" s="36" t="s">
        <v>220</v>
      </c>
      <c r="AI27" s="41">
        <f t="shared" si="0"/>
        <v>3</v>
      </c>
      <c r="AJ27" s="35">
        <f>+O27+R27+U27+X27</f>
        <v>3</v>
      </c>
      <c r="AK27" s="41">
        <f>+AI27</f>
        <v>3</v>
      </c>
      <c r="AL27" s="42">
        <f t="shared" si="4"/>
        <v>1</v>
      </c>
      <c r="AM27" s="60" t="str">
        <f t="shared" si="1"/>
        <v>SI</v>
      </c>
      <c r="AN27" s="62" t="s">
        <v>412</v>
      </c>
    </row>
    <row r="28" spans="1:40" ht="105" x14ac:dyDescent="0.25">
      <c r="A28" s="35">
        <v>33</v>
      </c>
      <c r="B28" s="36" t="s">
        <v>79</v>
      </c>
      <c r="C28" s="37" t="s">
        <v>190</v>
      </c>
      <c r="D28" s="37" t="s">
        <v>84</v>
      </c>
      <c r="E28" s="35">
        <v>2</v>
      </c>
      <c r="F28" s="37" t="s">
        <v>85</v>
      </c>
      <c r="G28" s="37" t="s">
        <v>86</v>
      </c>
      <c r="H28" s="37" t="s">
        <v>87</v>
      </c>
      <c r="I28" s="35">
        <v>100</v>
      </c>
      <c r="J28" s="37" t="s">
        <v>33</v>
      </c>
      <c r="K28" s="38">
        <v>43046</v>
      </c>
      <c r="L28" s="38">
        <v>43098</v>
      </c>
      <c r="M28" s="37" t="s">
        <v>301</v>
      </c>
      <c r="N28" s="37" t="s">
        <v>302</v>
      </c>
      <c r="O28" s="35">
        <v>429</v>
      </c>
      <c r="P28" s="37" t="s">
        <v>323</v>
      </c>
      <c r="Q28" s="37" t="s">
        <v>324</v>
      </c>
      <c r="R28" s="35">
        <v>616</v>
      </c>
      <c r="S28" s="39"/>
      <c r="T28" s="39"/>
      <c r="U28" s="40"/>
      <c r="V28" s="39"/>
      <c r="W28" s="40"/>
      <c r="X28" s="40"/>
      <c r="Y28" s="40"/>
      <c r="Z28" s="40"/>
      <c r="AA28" s="40"/>
      <c r="AB28" s="40"/>
      <c r="AC28" s="40"/>
      <c r="AD28" s="40"/>
      <c r="AE28" s="64" t="s">
        <v>420</v>
      </c>
      <c r="AF28" s="40"/>
      <c r="AG28" s="40"/>
      <c r="AH28" s="36" t="s">
        <v>221</v>
      </c>
      <c r="AI28" s="41">
        <f t="shared" si="0"/>
        <v>100</v>
      </c>
      <c r="AJ28" s="35">
        <f>MAX(O28,R28)</f>
        <v>616</v>
      </c>
      <c r="AK28" s="44">
        <v>616</v>
      </c>
      <c r="AL28" s="42">
        <f t="shared" si="4"/>
        <v>1</v>
      </c>
      <c r="AM28" s="60" t="str">
        <f t="shared" si="1"/>
        <v>SI</v>
      </c>
      <c r="AN28" s="62" t="s">
        <v>412</v>
      </c>
    </row>
    <row r="29" spans="1:40" ht="195" x14ac:dyDescent="0.25">
      <c r="A29" s="35">
        <v>33</v>
      </c>
      <c r="B29" s="36" t="s">
        <v>88</v>
      </c>
      <c r="C29" s="37" t="s">
        <v>191</v>
      </c>
      <c r="D29" s="37" t="s">
        <v>89</v>
      </c>
      <c r="E29" s="35">
        <v>1</v>
      </c>
      <c r="F29" s="37" t="s">
        <v>355</v>
      </c>
      <c r="G29" s="37" t="s">
        <v>90</v>
      </c>
      <c r="H29" s="37" t="s">
        <v>91</v>
      </c>
      <c r="I29" s="58">
        <v>7</v>
      </c>
      <c r="J29" s="37" t="s">
        <v>92</v>
      </c>
      <c r="K29" s="38">
        <v>43046</v>
      </c>
      <c r="L29" s="38">
        <v>43159</v>
      </c>
      <c r="M29" s="37" t="s">
        <v>347</v>
      </c>
      <c r="N29" s="37" t="s">
        <v>326</v>
      </c>
      <c r="O29" s="35">
        <v>1</v>
      </c>
      <c r="P29" s="37" t="s">
        <v>356</v>
      </c>
      <c r="Q29" s="37" t="s">
        <v>326</v>
      </c>
      <c r="R29" s="35">
        <v>1</v>
      </c>
      <c r="S29" s="36" t="s">
        <v>388</v>
      </c>
      <c r="T29" s="37" t="s">
        <v>389</v>
      </c>
      <c r="U29" s="35">
        <v>1</v>
      </c>
      <c r="V29" s="36" t="s">
        <v>390</v>
      </c>
      <c r="W29" s="59" t="s">
        <v>391</v>
      </c>
      <c r="X29" s="43">
        <v>4</v>
      </c>
      <c r="Y29" s="40"/>
      <c r="Z29" s="40"/>
      <c r="AA29" s="40"/>
      <c r="AB29" s="40"/>
      <c r="AC29" s="40"/>
      <c r="AD29" s="40"/>
      <c r="AE29" s="40"/>
      <c r="AF29" s="40"/>
      <c r="AG29" s="40"/>
      <c r="AH29" s="36" t="s">
        <v>220</v>
      </c>
      <c r="AI29" s="41">
        <f t="shared" si="0"/>
        <v>7</v>
      </c>
      <c r="AJ29" s="35">
        <f t="shared" ref="AJ29:AJ34" si="5">+O29+R29+U29+X29</f>
        <v>7</v>
      </c>
      <c r="AK29" s="41">
        <f>+AI29</f>
        <v>7</v>
      </c>
      <c r="AL29" s="42">
        <f t="shared" si="4"/>
        <v>1</v>
      </c>
      <c r="AM29" s="60" t="str">
        <f t="shared" si="1"/>
        <v>SI</v>
      </c>
      <c r="AN29" s="62" t="s">
        <v>411</v>
      </c>
    </row>
    <row r="30" spans="1:40" ht="150" x14ac:dyDescent="0.25">
      <c r="A30" s="35">
        <v>33</v>
      </c>
      <c r="B30" s="36" t="s">
        <v>93</v>
      </c>
      <c r="C30" s="37" t="s">
        <v>192</v>
      </c>
      <c r="D30" s="37" t="s">
        <v>94</v>
      </c>
      <c r="E30" s="35">
        <v>1</v>
      </c>
      <c r="F30" s="37" t="s">
        <v>95</v>
      </c>
      <c r="G30" s="37" t="s">
        <v>96</v>
      </c>
      <c r="H30" s="37" t="s">
        <v>97</v>
      </c>
      <c r="I30" s="35">
        <v>8</v>
      </c>
      <c r="J30" s="37" t="s">
        <v>98</v>
      </c>
      <c r="K30" s="38">
        <v>43046</v>
      </c>
      <c r="L30" s="38">
        <v>43159</v>
      </c>
      <c r="M30" s="37" t="s">
        <v>348</v>
      </c>
      <c r="N30" s="37" t="s">
        <v>309</v>
      </c>
      <c r="O30" s="35">
        <v>3</v>
      </c>
      <c r="P30" s="37" t="s">
        <v>338</v>
      </c>
      <c r="Q30" s="37" t="s">
        <v>309</v>
      </c>
      <c r="R30" s="35">
        <v>2</v>
      </c>
      <c r="S30" s="36" t="s">
        <v>392</v>
      </c>
      <c r="T30" s="37" t="s">
        <v>393</v>
      </c>
      <c r="U30" s="35">
        <v>2</v>
      </c>
      <c r="V30" s="36" t="s">
        <v>392</v>
      </c>
      <c r="W30" s="37" t="s">
        <v>393</v>
      </c>
      <c r="X30" s="35">
        <v>2</v>
      </c>
      <c r="Y30" s="40"/>
      <c r="Z30" s="40"/>
      <c r="AA30" s="40"/>
      <c r="AB30" s="40"/>
      <c r="AC30" s="40"/>
      <c r="AD30" s="40"/>
      <c r="AE30" s="40"/>
      <c r="AF30" s="40"/>
      <c r="AG30" s="40"/>
      <c r="AH30" s="36" t="s">
        <v>220</v>
      </c>
      <c r="AI30" s="41">
        <f t="shared" si="0"/>
        <v>8</v>
      </c>
      <c r="AJ30" s="35">
        <f t="shared" si="5"/>
        <v>9</v>
      </c>
      <c r="AK30" s="41">
        <f>+AI30</f>
        <v>8</v>
      </c>
      <c r="AL30" s="42">
        <v>1</v>
      </c>
      <c r="AM30" s="60" t="str">
        <f t="shared" si="1"/>
        <v>SI</v>
      </c>
      <c r="AN30" s="62" t="s">
        <v>411</v>
      </c>
    </row>
    <row r="31" spans="1:40" ht="105" x14ac:dyDescent="0.25">
      <c r="A31" s="35">
        <v>33</v>
      </c>
      <c r="B31" s="36" t="s">
        <v>99</v>
      </c>
      <c r="C31" s="37" t="s">
        <v>193</v>
      </c>
      <c r="D31" s="37" t="s">
        <v>100</v>
      </c>
      <c r="E31" s="35">
        <v>1</v>
      </c>
      <c r="F31" s="37" t="s">
        <v>101</v>
      </c>
      <c r="G31" s="37" t="s">
        <v>102</v>
      </c>
      <c r="H31" s="37" t="s">
        <v>103</v>
      </c>
      <c r="I31" s="35">
        <v>1</v>
      </c>
      <c r="J31" s="37" t="s">
        <v>78</v>
      </c>
      <c r="K31" s="38">
        <v>43046</v>
      </c>
      <c r="L31" s="38">
        <v>43098</v>
      </c>
      <c r="M31" s="37" t="s">
        <v>361</v>
      </c>
      <c r="N31" s="37"/>
      <c r="O31" s="35">
        <v>0</v>
      </c>
      <c r="P31" s="37" t="s">
        <v>359</v>
      </c>
      <c r="Q31" s="37" t="s">
        <v>360</v>
      </c>
      <c r="R31" s="35">
        <v>1</v>
      </c>
      <c r="S31" s="39"/>
      <c r="T31" s="39"/>
      <c r="U31" s="40"/>
      <c r="V31" s="39"/>
      <c r="W31" s="40"/>
      <c r="X31" s="40"/>
      <c r="Y31" s="40"/>
      <c r="Z31" s="40"/>
      <c r="AA31" s="40"/>
      <c r="AB31" s="40"/>
      <c r="AC31" s="40"/>
      <c r="AD31" s="40"/>
      <c r="AE31" s="64" t="s">
        <v>420</v>
      </c>
      <c r="AF31" s="40"/>
      <c r="AG31" s="40"/>
      <c r="AH31" s="36" t="s">
        <v>220</v>
      </c>
      <c r="AI31" s="41">
        <f t="shared" si="0"/>
        <v>1</v>
      </c>
      <c r="AJ31" s="35">
        <f t="shared" si="5"/>
        <v>1</v>
      </c>
      <c r="AK31" s="41">
        <f>+AI31</f>
        <v>1</v>
      </c>
      <c r="AL31" s="42">
        <f t="shared" si="4"/>
        <v>1</v>
      </c>
      <c r="AM31" s="60" t="str">
        <f t="shared" si="1"/>
        <v>SI</v>
      </c>
      <c r="AN31" s="62" t="s">
        <v>412</v>
      </c>
    </row>
    <row r="32" spans="1:40" ht="120" x14ac:dyDescent="0.25">
      <c r="A32" s="35">
        <v>33</v>
      </c>
      <c r="B32" s="36" t="s">
        <v>104</v>
      </c>
      <c r="C32" s="37" t="s">
        <v>194</v>
      </c>
      <c r="D32" s="37" t="s">
        <v>105</v>
      </c>
      <c r="E32" s="35">
        <v>1</v>
      </c>
      <c r="F32" s="37" t="s">
        <v>106</v>
      </c>
      <c r="G32" s="37" t="s">
        <v>107</v>
      </c>
      <c r="H32" s="37" t="s">
        <v>108</v>
      </c>
      <c r="I32" s="35">
        <v>100</v>
      </c>
      <c r="J32" s="37" t="s">
        <v>109</v>
      </c>
      <c r="K32" s="38">
        <v>43046</v>
      </c>
      <c r="L32" s="38">
        <v>43098</v>
      </c>
      <c r="M32" s="37" t="s">
        <v>305</v>
      </c>
      <c r="N32" s="37" t="s">
        <v>306</v>
      </c>
      <c r="O32" s="35">
        <v>0</v>
      </c>
      <c r="P32" s="37" t="s">
        <v>339</v>
      </c>
      <c r="Q32" s="37" t="s">
        <v>340</v>
      </c>
      <c r="R32" s="35">
        <v>604</v>
      </c>
      <c r="S32" s="39"/>
      <c r="T32" s="39"/>
      <c r="U32" s="40"/>
      <c r="V32" s="39"/>
      <c r="W32" s="40"/>
      <c r="X32" s="40"/>
      <c r="Y32" s="40"/>
      <c r="Z32" s="40"/>
      <c r="AA32" s="40"/>
      <c r="AB32" s="40"/>
      <c r="AC32" s="40"/>
      <c r="AD32" s="40"/>
      <c r="AE32" s="64" t="s">
        <v>420</v>
      </c>
      <c r="AF32" s="40"/>
      <c r="AG32" s="40"/>
      <c r="AH32" s="36" t="s">
        <v>221</v>
      </c>
      <c r="AI32" s="41">
        <f t="shared" si="0"/>
        <v>100</v>
      </c>
      <c r="AJ32" s="35">
        <f t="shared" si="5"/>
        <v>604</v>
      </c>
      <c r="AK32" s="44">
        <v>604</v>
      </c>
      <c r="AL32" s="42">
        <f t="shared" si="4"/>
        <v>1</v>
      </c>
      <c r="AM32" s="60" t="str">
        <f t="shared" si="1"/>
        <v>SI</v>
      </c>
      <c r="AN32" s="62" t="s">
        <v>412</v>
      </c>
    </row>
    <row r="33" spans="1:40" ht="105" x14ac:dyDescent="0.25">
      <c r="A33" s="35">
        <v>33</v>
      </c>
      <c r="B33" s="36" t="s">
        <v>110</v>
      </c>
      <c r="C33" s="37" t="s">
        <v>195</v>
      </c>
      <c r="D33" s="37" t="s">
        <v>111</v>
      </c>
      <c r="E33" s="35">
        <v>1</v>
      </c>
      <c r="F33" s="37" t="s">
        <v>112</v>
      </c>
      <c r="G33" s="37" t="s">
        <v>113</v>
      </c>
      <c r="H33" s="37" t="s">
        <v>114</v>
      </c>
      <c r="I33" s="35">
        <v>100</v>
      </c>
      <c r="J33" s="37" t="s">
        <v>78</v>
      </c>
      <c r="K33" s="38">
        <v>43046</v>
      </c>
      <c r="L33" s="38">
        <v>43098</v>
      </c>
      <c r="M33" s="37" t="s">
        <v>361</v>
      </c>
      <c r="N33" s="37"/>
      <c r="O33" s="35">
        <v>0</v>
      </c>
      <c r="P33" s="37" t="s">
        <v>362</v>
      </c>
      <c r="Q33" s="37" t="s">
        <v>360</v>
      </c>
      <c r="R33" s="35">
        <v>17</v>
      </c>
      <c r="S33" s="39"/>
      <c r="T33" s="39"/>
      <c r="U33" s="40"/>
      <c r="V33" s="39"/>
      <c r="W33" s="40"/>
      <c r="X33" s="40"/>
      <c r="Y33" s="40"/>
      <c r="Z33" s="40"/>
      <c r="AA33" s="40"/>
      <c r="AB33" s="40"/>
      <c r="AC33" s="40"/>
      <c r="AD33" s="40"/>
      <c r="AE33" s="64" t="s">
        <v>420</v>
      </c>
      <c r="AF33" s="40"/>
      <c r="AG33" s="40"/>
      <c r="AH33" s="36" t="s">
        <v>221</v>
      </c>
      <c r="AI33" s="41">
        <f t="shared" si="0"/>
        <v>100</v>
      </c>
      <c r="AJ33" s="35">
        <f t="shared" si="5"/>
        <v>17</v>
      </c>
      <c r="AK33" s="44">
        <v>17</v>
      </c>
      <c r="AL33" s="42">
        <f t="shared" si="4"/>
        <v>1</v>
      </c>
      <c r="AM33" s="60" t="str">
        <f t="shared" si="1"/>
        <v>SI</v>
      </c>
      <c r="AN33" s="62" t="s">
        <v>412</v>
      </c>
    </row>
    <row r="34" spans="1:40" ht="120" x14ac:dyDescent="0.25">
      <c r="A34" s="35">
        <v>33</v>
      </c>
      <c r="B34" s="36" t="s">
        <v>115</v>
      </c>
      <c r="C34" s="37" t="s">
        <v>196</v>
      </c>
      <c r="D34" s="37" t="s">
        <v>116</v>
      </c>
      <c r="E34" s="35">
        <v>1</v>
      </c>
      <c r="F34" s="37" t="s">
        <v>117</v>
      </c>
      <c r="G34" s="37" t="s">
        <v>118</v>
      </c>
      <c r="H34" s="37" t="s">
        <v>119</v>
      </c>
      <c r="I34" s="35">
        <v>1</v>
      </c>
      <c r="J34" s="37" t="s">
        <v>78</v>
      </c>
      <c r="K34" s="38">
        <v>43046</v>
      </c>
      <c r="L34" s="38">
        <v>43098</v>
      </c>
      <c r="M34" s="37" t="s">
        <v>294</v>
      </c>
      <c r="N34" s="37"/>
      <c r="O34" s="35">
        <v>0</v>
      </c>
      <c r="P34" s="37" t="s">
        <v>363</v>
      </c>
      <c r="Q34" s="37" t="s">
        <v>364</v>
      </c>
      <c r="R34" s="35">
        <v>1</v>
      </c>
      <c r="S34" s="39"/>
      <c r="T34" s="39"/>
      <c r="U34" s="40"/>
      <c r="V34" s="39"/>
      <c r="W34" s="40"/>
      <c r="X34" s="40"/>
      <c r="Y34" s="40"/>
      <c r="Z34" s="40"/>
      <c r="AA34" s="40"/>
      <c r="AB34" s="40"/>
      <c r="AC34" s="40"/>
      <c r="AD34" s="40"/>
      <c r="AE34" s="64" t="s">
        <v>420</v>
      </c>
      <c r="AF34" s="40"/>
      <c r="AG34" s="40"/>
      <c r="AH34" s="36" t="s">
        <v>220</v>
      </c>
      <c r="AI34" s="41">
        <f t="shared" si="0"/>
        <v>1</v>
      </c>
      <c r="AJ34" s="35">
        <f t="shared" si="5"/>
        <v>1</v>
      </c>
      <c r="AK34" s="41">
        <f t="shared" ref="AK34:AK39" si="6">+AI34</f>
        <v>1</v>
      </c>
      <c r="AL34" s="42">
        <f t="shared" si="4"/>
        <v>1</v>
      </c>
      <c r="AM34" s="60" t="str">
        <f t="shared" si="1"/>
        <v>SI</v>
      </c>
      <c r="AN34" s="62" t="s">
        <v>412</v>
      </c>
    </row>
    <row r="35" spans="1:40" ht="120" x14ac:dyDescent="0.25">
      <c r="A35" s="35">
        <v>33</v>
      </c>
      <c r="B35" s="36" t="s">
        <v>120</v>
      </c>
      <c r="C35" s="37" t="s">
        <v>197</v>
      </c>
      <c r="D35" s="37" t="s">
        <v>121</v>
      </c>
      <c r="E35" s="35">
        <v>1</v>
      </c>
      <c r="F35" s="37" t="s">
        <v>122</v>
      </c>
      <c r="G35" s="37" t="s">
        <v>123</v>
      </c>
      <c r="H35" s="37" t="s">
        <v>77</v>
      </c>
      <c r="I35" s="35">
        <v>1</v>
      </c>
      <c r="J35" s="37" t="s">
        <v>78</v>
      </c>
      <c r="K35" s="38">
        <v>43046</v>
      </c>
      <c r="L35" s="38">
        <v>43098</v>
      </c>
      <c r="M35" s="37"/>
      <c r="N35" s="37"/>
      <c r="O35" s="35"/>
      <c r="P35" s="37" t="s">
        <v>366</v>
      </c>
      <c r="Q35" s="37" t="s">
        <v>367</v>
      </c>
      <c r="R35" s="35">
        <v>0.5</v>
      </c>
      <c r="S35" s="37" t="s">
        <v>380</v>
      </c>
      <c r="T35" s="37" t="s">
        <v>76</v>
      </c>
      <c r="U35" s="35">
        <v>0.5</v>
      </c>
      <c r="V35" s="39"/>
      <c r="W35" s="40"/>
      <c r="X35" s="40"/>
      <c r="Y35" s="40"/>
      <c r="Z35" s="40"/>
      <c r="AA35" s="40"/>
      <c r="AB35" s="40"/>
      <c r="AC35" s="40"/>
      <c r="AD35" s="40"/>
      <c r="AE35" s="64" t="s">
        <v>420</v>
      </c>
      <c r="AF35" s="40"/>
      <c r="AG35" s="40"/>
      <c r="AH35" s="36" t="s">
        <v>220</v>
      </c>
      <c r="AI35" s="41">
        <f t="shared" si="0"/>
        <v>1</v>
      </c>
      <c r="AJ35" s="35">
        <f>+O35+R35+U35+X35</f>
        <v>1</v>
      </c>
      <c r="AK35" s="41">
        <f t="shared" si="6"/>
        <v>1</v>
      </c>
      <c r="AL35" s="42">
        <f t="shared" si="4"/>
        <v>1</v>
      </c>
      <c r="AM35" s="60" t="str">
        <f t="shared" si="1"/>
        <v>SI</v>
      </c>
      <c r="AN35" s="62" t="s">
        <v>412</v>
      </c>
    </row>
    <row r="36" spans="1:40" ht="75" x14ac:dyDescent="0.25">
      <c r="A36" s="35">
        <v>33</v>
      </c>
      <c r="B36" s="36" t="s">
        <v>124</v>
      </c>
      <c r="C36" s="37" t="s">
        <v>198</v>
      </c>
      <c r="D36" s="37" t="s">
        <v>125</v>
      </c>
      <c r="E36" s="35">
        <v>1</v>
      </c>
      <c r="F36" s="37" t="s">
        <v>126</v>
      </c>
      <c r="G36" s="37" t="s">
        <v>127</v>
      </c>
      <c r="H36" s="37" t="s">
        <v>128</v>
      </c>
      <c r="I36" s="35">
        <v>1</v>
      </c>
      <c r="J36" s="37" t="s">
        <v>129</v>
      </c>
      <c r="K36" s="38">
        <v>43046</v>
      </c>
      <c r="L36" s="38">
        <v>43098</v>
      </c>
      <c r="M36" s="37" t="s">
        <v>331</v>
      </c>
      <c r="N36" s="37" t="s">
        <v>332</v>
      </c>
      <c r="O36" s="35">
        <v>1</v>
      </c>
      <c r="P36" s="37"/>
      <c r="Q36" s="37"/>
      <c r="R36" s="35"/>
      <c r="S36" s="39"/>
      <c r="T36" s="39"/>
      <c r="U36" s="40"/>
      <c r="V36" s="39"/>
      <c r="W36" s="40"/>
      <c r="X36" s="40"/>
      <c r="Y36" s="40"/>
      <c r="Z36" s="40"/>
      <c r="AA36" s="40"/>
      <c r="AB36" s="40"/>
      <c r="AC36" s="40"/>
      <c r="AD36" s="40"/>
      <c r="AE36" s="64" t="s">
        <v>420</v>
      </c>
      <c r="AF36" s="40"/>
      <c r="AG36" s="40"/>
      <c r="AH36" s="36" t="s">
        <v>220</v>
      </c>
      <c r="AI36" s="41">
        <f t="shared" si="0"/>
        <v>1</v>
      </c>
      <c r="AJ36" s="35">
        <f>+O36+R36+U36+X36</f>
        <v>1</v>
      </c>
      <c r="AK36" s="41">
        <f t="shared" si="6"/>
        <v>1</v>
      </c>
      <c r="AL36" s="42">
        <f t="shared" si="4"/>
        <v>1</v>
      </c>
      <c r="AM36" s="60" t="str">
        <f t="shared" si="1"/>
        <v>SI</v>
      </c>
      <c r="AN36" s="62" t="s">
        <v>412</v>
      </c>
    </row>
    <row r="37" spans="1:40" ht="75" x14ac:dyDescent="0.25">
      <c r="A37" s="35">
        <v>33</v>
      </c>
      <c r="B37" s="36" t="s">
        <v>124</v>
      </c>
      <c r="C37" s="37" t="s">
        <v>198</v>
      </c>
      <c r="D37" s="37" t="s">
        <v>125</v>
      </c>
      <c r="E37" s="35">
        <v>2</v>
      </c>
      <c r="F37" s="37" t="s">
        <v>130</v>
      </c>
      <c r="G37" s="37" t="s">
        <v>131</v>
      </c>
      <c r="H37" s="37" t="s">
        <v>114</v>
      </c>
      <c r="I37" s="35">
        <v>6</v>
      </c>
      <c r="J37" s="37" t="s">
        <v>78</v>
      </c>
      <c r="K37" s="38">
        <v>43046</v>
      </c>
      <c r="L37" s="38">
        <v>43098</v>
      </c>
      <c r="M37" s="37"/>
      <c r="N37" s="37"/>
      <c r="O37" s="35">
        <v>0</v>
      </c>
      <c r="P37" s="37" t="s">
        <v>365</v>
      </c>
      <c r="Q37" s="37" t="s">
        <v>360</v>
      </c>
      <c r="R37" s="35">
        <v>6</v>
      </c>
      <c r="S37" s="39"/>
      <c r="T37" s="39"/>
      <c r="U37" s="40"/>
      <c r="V37" s="39"/>
      <c r="W37" s="40"/>
      <c r="X37" s="40"/>
      <c r="Y37" s="40"/>
      <c r="Z37" s="40"/>
      <c r="AA37" s="40"/>
      <c r="AB37" s="40"/>
      <c r="AC37" s="40"/>
      <c r="AD37" s="40"/>
      <c r="AE37" s="64" t="s">
        <v>420</v>
      </c>
      <c r="AF37" s="40"/>
      <c r="AG37" s="40"/>
      <c r="AH37" s="36" t="s">
        <v>221</v>
      </c>
      <c r="AI37" s="41">
        <f t="shared" si="0"/>
        <v>6</v>
      </c>
      <c r="AJ37" s="35">
        <f>+O37+R37+U37+X37</f>
        <v>6</v>
      </c>
      <c r="AK37" s="44">
        <f t="shared" si="6"/>
        <v>6</v>
      </c>
      <c r="AL37" s="42">
        <f t="shared" si="4"/>
        <v>1</v>
      </c>
      <c r="AM37" s="60" t="str">
        <f t="shared" si="1"/>
        <v>SI</v>
      </c>
      <c r="AN37" s="62" t="s">
        <v>412</v>
      </c>
    </row>
    <row r="38" spans="1:40" ht="120" x14ac:dyDescent="0.25">
      <c r="A38" s="35">
        <v>33</v>
      </c>
      <c r="B38" s="36" t="s">
        <v>132</v>
      </c>
      <c r="C38" s="37" t="s">
        <v>199</v>
      </c>
      <c r="D38" s="37" t="s">
        <v>133</v>
      </c>
      <c r="E38" s="35">
        <v>1</v>
      </c>
      <c r="F38" s="37" t="s">
        <v>122</v>
      </c>
      <c r="G38" s="37" t="s">
        <v>123</v>
      </c>
      <c r="H38" s="37" t="s">
        <v>77</v>
      </c>
      <c r="I38" s="35">
        <v>1</v>
      </c>
      <c r="J38" s="37" t="s">
        <v>78</v>
      </c>
      <c r="K38" s="38">
        <v>43046</v>
      </c>
      <c r="L38" s="38">
        <v>43098</v>
      </c>
      <c r="M38" s="37"/>
      <c r="N38" s="37"/>
      <c r="O38" s="35"/>
      <c r="P38" s="37" t="s">
        <v>366</v>
      </c>
      <c r="Q38" s="37" t="s">
        <v>367</v>
      </c>
      <c r="R38" s="35">
        <v>0.5</v>
      </c>
      <c r="S38" s="37" t="s">
        <v>380</v>
      </c>
      <c r="T38" s="37" t="s">
        <v>76</v>
      </c>
      <c r="U38" s="35">
        <v>0.5</v>
      </c>
      <c r="V38" s="39"/>
      <c r="W38" s="40"/>
      <c r="X38" s="40"/>
      <c r="Y38" s="40"/>
      <c r="Z38" s="40"/>
      <c r="AA38" s="40"/>
      <c r="AB38" s="40"/>
      <c r="AC38" s="40"/>
      <c r="AD38" s="40"/>
      <c r="AE38" s="64" t="s">
        <v>420</v>
      </c>
      <c r="AF38" s="40"/>
      <c r="AG38" s="40"/>
      <c r="AH38" s="36" t="s">
        <v>220</v>
      </c>
      <c r="AI38" s="41">
        <f t="shared" si="0"/>
        <v>1</v>
      </c>
      <c r="AJ38" s="35">
        <f>+O38+R38+U38+X38</f>
        <v>1</v>
      </c>
      <c r="AK38" s="41">
        <f t="shared" si="6"/>
        <v>1</v>
      </c>
      <c r="AL38" s="42">
        <f t="shared" si="4"/>
        <v>1</v>
      </c>
      <c r="AM38" s="60" t="str">
        <f t="shared" si="1"/>
        <v>SI</v>
      </c>
      <c r="AN38" s="62" t="s">
        <v>412</v>
      </c>
    </row>
    <row r="39" spans="1:40" ht="105" x14ac:dyDescent="0.25">
      <c r="A39" s="35">
        <v>33</v>
      </c>
      <c r="B39" s="36" t="s">
        <v>134</v>
      </c>
      <c r="C39" s="37" t="s">
        <v>200</v>
      </c>
      <c r="D39" s="37" t="s">
        <v>135</v>
      </c>
      <c r="E39" s="35">
        <v>1</v>
      </c>
      <c r="F39" s="37" t="s">
        <v>136</v>
      </c>
      <c r="G39" s="37" t="s">
        <v>137</v>
      </c>
      <c r="H39" s="37" t="s">
        <v>55</v>
      </c>
      <c r="I39" s="35">
        <v>1</v>
      </c>
      <c r="J39" s="37" t="s">
        <v>29</v>
      </c>
      <c r="K39" s="38">
        <v>43046</v>
      </c>
      <c r="L39" s="38">
        <v>43098</v>
      </c>
      <c r="M39" s="37"/>
      <c r="N39" s="37"/>
      <c r="O39" s="35"/>
      <c r="P39" s="37" t="s">
        <v>333</v>
      </c>
      <c r="Q39" s="37" t="s">
        <v>334</v>
      </c>
      <c r="R39" s="35">
        <v>1</v>
      </c>
      <c r="S39" s="39"/>
      <c r="T39" s="39"/>
      <c r="U39" s="40"/>
      <c r="V39" s="39"/>
      <c r="W39" s="40"/>
      <c r="X39" s="40"/>
      <c r="Y39" s="40"/>
      <c r="Z39" s="40"/>
      <c r="AA39" s="40"/>
      <c r="AB39" s="40"/>
      <c r="AC39" s="40"/>
      <c r="AD39" s="40"/>
      <c r="AE39" s="64" t="s">
        <v>420</v>
      </c>
      <c r="AF39" s="40"/>
      <c r="AG39" s="40"/>
      <c r="AH39" s="36" t="s">
        <v>220</v>
      </c>
      <c r="AI39" s="41">
        <f t="shared" si="0"/>
        <v>1</v>
      </c>
      <c r="AJ39" s="35">
        <f>+O39+R39+U39+X39</f>
        <v>1</v>
      </c>
      <c r="AK39" s="41">
        <f t="shared" si="6"/>
        <v>1</v>
      </c>
      <c r="AL39" s="42">
        <f t="shared" si="4"/>
        <v>1</v>
      </c>
      <c r="AM39" s="60" t="str">
        <f t="shared" si="1"/>
        <v>SI</v>
      </c>
      <c r="AN39" s="62" t="s">
        <v>412</v>
      </c>
    </row>
    <row r="40" spans="1:40" ht="105" x14ac:dyDescent="0.25">
      <c r="A40" s="35">
        <v>33</v>
      </c>
      <c r="B40" s="36" t="s">
        <v>138</v>
      </c>
      <c r="C40" s="37" t="s">
        <v>201</v>
      </c>
      <c r="D40" s="37" t="s">
        <v>139</v>
      </c>
      <c r="E40" s="35">
        <v>1</v>
      </c>
      <c r="F40" s="37" t="s">
        <v>140</v>
      </c>
      <c r="G40" s="37" t="s">
        <v>141</v>
      </c>
      <c r="H40" s="37" t="s">
        <v>142</v>
      </c>
      <c r="I40" s="35">
        <v>100</v>
      </c>
      <c r="J40" s="37" t="s">
        <v>129</v>
      </c>
      <c r="K40" s="38">
        <v>43046</v>
      </c>
      <c r="L40" s="38">
        <v>43098</v>
      </c>
      <c r="M40" s="37"/>
      <c r="N40" s="37"/>
      <c r="O40" s="35"/>
      <c r="P40" s="37" t="s">
        <v>397</v>
      </c>
      <c r="Q40" s="37" t="s">
        <v>398</v>
      </c>
      <c r="R40" s="35">
        <v>100</v>
      </c>
      <c r="S40" s="39"/>
      <c r="T40" s="39"/>
      <c r="U40" s="40"/>
      <c r="V40" s="39"/>
      <c r="W40" s="40"/>
      <c r="X40" s="40"/>
      <c r="Y40" s="40"/>
      <c r="Z40" s="40"/>
      <c r="AA40" s="40"/>
      <c r="AB40" s="40"/>
      <c r="AC40" s="40"/>
      <c r="AD40" s="40"/>
      <c r="AE40" s="64" t="s">
        <v>420</v>
      </c>
      <c r="AF40" s="40"/>
      <c r="AG40" s="40"/>
      <c r="AH40" s="36" t="s">
        <v>221</v>
      </c>
      <c r="AI40" s="41">
        <f t="shared" si="0"/>
        <v>100</v>
      </c>
      <c r="AJ40" s="35">
        <v>100</v>
      </c>
      <c r="AK40" s="44">
        <f>+AI40/AJ40</f>
        <v>1</v>
      </c>
      <c r="AL40" s="45">
        <v>1</v>
      </c>
      <c r="AM40" s="60" t="str">
        <f t="shared" si="1"/>
        <v>SI</v>
      </c>
      <c r="AN40" s="62" t="s">
        <v>412</v>
      </c>
    </row>
    <row r="41" spans="1:40" ht="120" x14ac:dyDescent="0.25">
      <c r="A41" s="35">
        <v>33</v>
      </c>
      <c r="B41" s="36" t="s">
        <v>138</v>
      </c>
      <c r="C41" s="37" t="s">
        <v>201</v>
      </c>
      <c r="D41" s="37" t="s">
        <v>139</v>
      </c>
      <c r="E41" s="35">
        <v>2</v>
      </c>
      <c r="F41" s="37" t="s">
        <v>122</v>
      </c>
      <c r="G41" s="37" t="s">
        <v>123</v>
      </c>
      <c r="H41" s="37" t="s">
        <v>77</v>
      </c>
      <c r="I41" s="35">
        <v>1</v>
      </c>
      <c r="J41" s="37" t="s">
        <v>78</v>
      </c>
      <c r="K41" s="38">
        <v>43046</v>
      </c>
      <c r="L41" s="38">
        <v>43098</v>
      </c>
      <c r="M41" s="37"/>
      <c r="N41" s="37"/>
      <c r="O41" s="35"/>
      <c r="P41" s="37" t="s">
        <v>366</v>
      </c>
      <c r="Q41" s="37" t="s">
        <v>367</v>
      </c>
      <c r="R41" s="35">
        <v>0.5</v>
      </c>
      <c r="S41" s="37" t="s">
        <v>380</v>
      </c>
      <c r="T41" s="37" t="s">
        <v>76</v>
      </c>
      <c r="U41" s="35">
        <v>0.5</v>
      </c>
      <c r="V41" s="39"/>
      <c r="W41" s="40"/>
      <c r="X41" s="40"/>
      <c r="Y41" s="40"/>
      <c r="Z41" s="40"/>
      <c r="AA41" s="40"/>
      <c r="AB41" s="40"/>
      <c r="AC41" s="40"/>
      <c r="AD41" s="40"/>
      <c r="AE41" s="64" t="s">
        <v>420</v>
      </c>
      <c r="AF41" s="40"/>
      <c r="AG41" s="40"/>
      <c r="AH41" s="36" t="s">
        <v>220</v>
      </c>
      <c r="AI41" s="41">
        <f t="shared" si="0"/>
        <v>1</v>
      </c>
      <c r="AJ41" s="35">
        <f t="shared" ref="AJ41:AJ46" si="7">+O41+R41+U41+X41</f>
        <v>1</v>
      </c>
      <c r="AK41" s="41">
        <f t="shared" ref="AK41:AK49" si="8">+AI41</f>
        <v>1</v>
      </c>
      <c r="AL41" s="42">
        <f t="shared" ref="AL41:AL49" si="9">+AJ41/AK41</f>
        <v>1</v>
      </c>
      <c r="AM41" s="60" t="str">
        <f t="shared" si="1"/>
        <v>SI</v>
      </c>
      <c r="AN41" s="62" t="s">
        <v>412</v>
      </c>
    </row>
    <row r="42" spans="1:40" ht="120" x14ac:dyDescent="0.25">
      <c r="A42" s="35">
        <v>33</v>
      </c>
      <c r="B42" s="36" t="s">
        <v>143</v>
      </c>
      <c r="C42" s="37" t="s">
        <v>202</v>
      </c>
      <c r="D42" s="37" t="s">
        <v>144</v>
      </c>
      <c r="E42" s="35">
        <v>1</v>
      </c>
      <c r="F42" s="37" t="s">
        <v>122</v>
      </c>
      <c r="G42" s="37" t="s">
        <v>123</v>
      </c>
      <c r="H42" s="37" t="s">
        <v>77</v>
      </c>
      <c r="I42" s="35">
        <v>1</v>
      </c>
      <c r="J42" s="37" t="s">
        <v>78</v>
      </c>
      <c r="K42" s="38">
        <v>43046</v>
      </c>
      <c r="L42" s="38">
        <v>43098</v>
      </c>
      <c r="M42" s="37"/>
      <c r="N42" s="37"/>
      <c r="O42" s="35"/>
      <c r="P42" s="37" t="s">
        <v>366</v>
      </c>
      <c r="Q42" s="37" t="s">
        <v>367</v>
      </c>
      <c r="R42" s="35">
        <v>0.5</v>
      </c>
      <c r="S42" s="37" t="s">
        <v>380</v>
      </c>
      <c r="T42" s="37" t="s">
        <v>76</v>
      </c>
      <c r="U42" s="35">
        <v>0.5</v>
      </c>
      <c r="V42" s="39"/>
      <c r="W42" s="40"/>
      <c r="X42" s="40"/>
      <c r="Y42" s="40"/>
      <c r="Z42" s="40"/>
      <c r="AA42" s="40"/>
      <c r="AB42" s="40"/>
      <c r="AC42" s="40"/>
      <c r="AD42" s="40"/>
      <c r="AE42" s="64" t="s">
        <v>420</v>
      </c>
      <c r="AF42" s="40"/>
      <c r="AG42" s="40"/>
      <c r="AH42" s="36" t="s">
        <v>220</v>
      </c>
      <c r="AI42" s="41">
        <f t="shared" si="0"/>
        <v>1</v>
      </c>
      <c r="AJ42" s="35">
        <f t="shared" si="7"/>
        <v>1</v>
      </c>
      <c r="AK42" s="41">
        <f t="shared" si="8"/>
        <v>1</v>
      </c>
      <c r="AL42" s="42">
        <f t="shared" si="9"/>
        <v>1</v>
      </c>
      <c r="AM42" s="60" t="str">
        <f t="shared" si="1"/>
        <v>SI</v>
      </c>
      <c r="AN42" s="62" t="s">
        <v>412</v>
      </c>
    </row>
    <row r="43" spans="1:40" ht="105" x14ac:dyDescent="0.25">
      <c r="A43" s="35">
        <v>33</v>
      </c>
      <c r="B43" s="36" t="s">
        <v>145</v>
      </c>
      <c r="C43" s="37" t="s">
        <v>203</v>
      </c>
      <c r="D43" s="37" t="s">
        <v>146</v>
      </c>
      <c r="E43" s="35">
        <v>1</v>
      </c>
      <c r="F43" s="37" t="s">
        <v>147</v>
      </c>
      <c r="G43" s="37" t="s">
        <v>148</v>
      </c>
      <c r="H43" s="37" t="s">
        <v>149</v>
      </c>
      <c r="I43" s="35">
        <v>1</v>
      </c>
      <c r="J43" s="37" t="s">
        <v>78</v>
      </c>
      <c r="K43" s="38">
        <v>43046</v>
      </c>
      <c r="L43" s="38">
        <v>43098</v>
      </c>
      <c r="M43" s="37" t="s">
        <v>307</v>
      </c>
      <c r="N43" s="37" t="s">
        <v>308</v>
      </c>
      <c r="O43" s="35">
        <v>1</v>
      </c>
      <c r="P43" s="37"/>
      <c r="Q43" s="37"/>
      <c r="R43" s="35"/>
      <c r="S43" s="39"/>
      <c r="T43" s="39"/>
      <c r="U43" s="40"/>
      <c r="V43" s="39"/>
      <c r="W43" s="40"/>
      <c r="X43" s="40"/>
      <c r="Y43" s="40"/>
      <c r="Z43" s="40"/>
      <c r="AA43" s="40"/>
      <c r="AB43" s="40"/>
      <c r="AC43" s="40"/>
      <c r="AD43" s="40"/>
      <c r="AE43" s="64" t="s">
        <v>420</v>
      </c>
      <c r="AF43" s="40"/>
      <c r="AG43" s="40"/>
      <c r="AH43" s="36" t="s">
        <v>220</v>
      </c>
      <c r="AI43" s="41">
        <f t="shared" si="0"/>
        <v>1</v>
      </c>
      <c r="AJ43" s="35">
        <f t="shared" si="7"/>
        <v>1</v>
      </c>
      <c r="AK43" s="41">
        <f t="shared" si="8"/>
        <v>1</v>
      </c>
      <c r="AL43" s="42">
        <f t="shared" si="9"/>
        <v>1</v>
      </c>
      <c r="AM43" s="60" t="str">
        <f t="shared" si="1"/>
        <v>SI</v>
      </c>
      <c r="AN43" s="62" t="s">
        <v>412</v>
      </c>
    </row>
    <row r="44" spans="1:40" ht="75" x14ac:dyDescent="0.25">
      <c r="A44" s="35">
        <v>33</v>
      </c>
      <c r="B44" s="36" t="s">
        <v>150</v>
      </c>
      <c r="C44" s="37" t="s">
        <v>204</v>
      </c>
      <c r="D44" s="37" t="s">
        <v>151</v>
      </c>
      <c r="E44" s="35">
        <v>1</v>
      </c>
      <c r="F44" s="37" t="s">
        <v>152</v>
      </c>
      <c r="G44" s="37" t="s">
        <v>76</v>
      </c>
      <c r="H44" s="37" t="s">
        <v>77</v>
      </c>
      <c r="I44" s="35">
        <v>1</v>
      </c>
      <c r="J44" s="37" t="s">
        <v>153</v>
      </c>
      <c r="K44" s="38">
        <v>43046</v>
      </c>
      <c r="L44" s="38">
        <v>43098</v>
      </c>
      <c r="M44" s="37"/>
      <c r="N44" s="37"/>
      <c r="O44" s="35"/>
      <c r="P44" s="37" t="s">
        <v>341</v>
      </c>
      <c r="Q44" s="37" t="s">
        <v>76</v>
      </c>
      <c r="R44" s="35">
        <v>1</v>
      </c>
      <c r="S44" s="39"/>
      <c r="T44" s="39"/>
      <c r="U44" s="40"/>
      <c r="V44" s="39"/>
      <c r="W44" s="40"/>
      <c r="X44" s="40"/>
      <c r="Y44" s="40"/>
      <c r="Z44" s="40"/>
      <c r="AA44" s="40"/>
      <c r="AB44" s="40"/>
      <c r="AC44" s="40"/>
      <c r="AD44" s="40"/>
      <c r="AE44" s="64" t="s">
        <v>420</v>
      </c>
      <c r="AF44" s="40"/>
      <c r="AG44" s="40"/>
      <c r="AH44" s="36" t="s">
        <v>220</v>
      </c>
      <c r="AI44" s="41">
        <f t="shared" si="0"/>
        <v>1</v>
      </c>
      <c r="AJ44" s="35">
        <f t="shared" si="7"/>
        <v>1</v>
      </c>
      <c r="AK44" s="41">
        <f t="shared" si="8"/>
        <v>1</v>
      </c>
      <c r="AL44" s="42">
        <f t="shared" si="9"/>
        <v>1</v>
      </c>
      <c r="AM44" s="60" t="str">
        <f t="shared" si="1"/>
        <v>SI</v>
      </c>
      <c r="AN44" s="62" t="s">
        <v>412</v>
      </c>
    </row>
    <row r="45" spans="1:40" ht="75" x14ac:dyDescent="0.25">
      <c r="A45" s="35">
        <v>33</v>
      </c>
      <c r="B45" s="36" t="s">
        <v>150</v>
      </c>
      <c r="C45" s="37" t="s">
        <v>204</v>
      </c>
      <c r="D45" s="37" t="s">
        <v>151</v>
      </c>
      <c r="E45" s="35">
        <v>2</v>
      </c>
      <c r="F45" s="37" t="s">
        <v>154</v>
      </c>
      <c r="G45" s="37" t="s">
        <v>155</v>
      </c>
      <c r="H45" s="37" t="s">
        <v>156</v>
      </c>
      <c r="I45" s="35">
        <v>1</v>
      </c>
      <c r="J45" s="37" t="s">
        <v>153</v>
      </c>
      <c r="K45" s="38">
        <v>43046</v>
      </c>
      <c r="L45" s="38">
        <v>43098</v>
      </c>
      <c r="M45" s="37"/>
      <c r="N45" s="37"/>
      <c r="O45" s="35"/>
      <c r="P45" s="37" t="s">
        <v>342</v>
      </c>
      <c r="Q45" s="37" t="s">
        <v>309</v>
      </c>
      <c r="R45" s="35">
        <v>1</v>
      </c>
      <c r="S45" s="39"/>
      <c r="T45" s="39"/>
      <c r="U45" s="40"/>
      <c r="V45" s="39"/>
      <c r="W45" s="40"/>
      <c r="X45" s="40"/>
      <c r="Y45" s="40"/>
      <c r="Z45" s="40"/>
      <c r="AA45" s="40"/>
      <c r="AB45" s="40"/>
      <c r="AC45" s="40"/>
      <c r="AD45" s="40"/>
      <c r="AE45" s="64" t="s">
        <v>420</v>
      </c>
      <c r="AF45" s="40"/>
      <c r="AG45" s="40"/>
      <c r="AH45" s="36" t="s">
        <v>220</v>
      </c>
      <c r="AI45" s="41">
        <f t="shared" si="0"/>
        <v>1</v>
      </c>
      <c r="AJ45" s="35">
        <f t="shared" si="7"/>
        <v>1</v>
      </c>
      <c r="AK45" s="41">
        <f t="shared" si="8"/>
        <v>1</v>
      </c>
      <c r="AL45" s="42">
        <f t="shared" si="9"/>
        <v>1</v>
      </c>
      <c r="AM45" s="60" t="str">
        <f t="shared" si="1"/>
        <v>SI</v>
      </c>
      <c r="AN45" s="62" t="s">
        <v>412</v>
      </c>
    </row>
    <row r="46" spans="1:40" ht="105" x14ac:dyDescent="0.25">
      <c r="A46" s="35">
        <v>33</v>
      </c>
      <c r="B46" s="36" t="s">
        <v>150</v>
      </c>
      <c r="C46" s="37" t="s">
        <v>204</v>
      </c>
      <c r="D46" s="37" t="s">
        <v>157</v>
      </c>
      <c r="E46" s="35">
        <v>3</v>
      </c>
      <c r="F46" s="37" t="s">
        <v>158</v>
      </c>
      <c r="G46" s="37" t="s">
        <v>159</v>
      </c>
      <c r="H46" s="37" t="s">
        <v>160</v>
      </c>
      <c r="I46" s="35">
        <v>1</v>
      </c>
      <c r="J46" s="37" t="s">
        <v>33</v>
      </c>
      <c r="K46" s="38">
        <v>43046</v>
      </c>
      <c r="L46" s="38">
        <v>43069</v>
      </c>
      <c r="M46" s="37" t="s">
        <v>226</v>
      </c>
      <c r="N46" s="37" t="s">
        <v>225</v>
      </c>
      <c r="O46" s="35">
        <v>1</v>
      </c>
      <c r="P46" s="37"/>
      <c r="Q46" s="37"/>
      <c r="R46" s="35"/>
      <c r="S46" s="39"/>
      <c r="T46" s="39"/>
      <c r="U46" s="40"/>
      <c r="V46" s="39"/>
      <c r="W46" s="40"/>
      <c r="X46" s="40"/>
      <c r="Y46" s="40"/>
      <c r="Z46" s="40"/>
      <c r="AA46" s="40"/>
      <c r="AB46" s="40"/>
      <c r="AC46" s="40"/>
      <c r="AD46" s="40"/>
      <c r="AE46" s="64" t="s">
        <v>420</v>
      </c>
      <c r="AF46" s="40"/>
      <c r="AG46" s="40"/>
      <c r="AH46" s="36" t="s">
        <v>220</v>
      </c>
      <c r="AI46" s="41">
        <f t="shared" si="0"/>
        <v>1</v>
      </c>
      <c r="AJ46" s="35">
        <f t="shared" si="7"/>
        <v>1</v>
      </c>
      <c r="AK46" s="41">
        <f t="shared" si="8"/>
        <v>1</v>
      </c>
      <c r="AL46" s="42">
        <f t="shared" si="9"/>
        <v>1</v>
      </c>
      <c r="AM46" s="60" t="str">
        <f t="shared" si="1"/>
        <v>SI</v>
      </c>
      <c r="AN46" s="62" t="s">
        <v>412</v>
      </c>
    </row>
    <row r="47" spans="1:40" ht="120" x14ac:dyDescent="0.25">
      <c r="A47" s="35">
        <v>33</v>
      </c>
      <c r="B47" s="36" t="s">
        <v>161</v>
      </c>
      <c r="C47" s="37" t="s">
        <v>205</v>
      </c>
      <c r="D47" s="37" t="s">
        <v>162</v>
      </c>
      <c r="E47" s="35">
        <v>1</v>
      </c>
      <c r="F47" s="37" t="s">
        <v>163</v>
      </c>
      <c r="G47" s="37" t="s">
        <v>164</v>
      </c>
      <c r="H47" s="37" t="s">
        <v>165</v>
      </c>
      <c r="I47" s="35">
        <v>100</v>
      </c>
      <c r="J47" s="37" t="s">
        <v>29</v>
      </c>
      <c r="K47" s="38">
        <v>43046</v>
      </c>
      <c r="L47" s="38">
        <v>43098</v>
      </c>
      <c r="M47" s="37"/>
      <c r="N47" s="37"/>
      <c r="O47" s="35"/>
      <c r="P47" s="37" t="s">
        <v>335</v>
      </c>
      <c r="Q47" s="37" t="s">
        <v>54</v>
      </c>
      <c r="R47" s="35">
        <v>100</v>
      </c>
      <c r="S47" s="39"/>
      <c r="T47" s="39"/>
      <c r="U47" s="40"/>
      <c r="V47" s="39"/>
      <c r="W47" s="40"/>
      <c r="X47" s="40"/>
      <c r="Y47" s="40"/>
      <c r="Z47" s="40"/>
      <c r="AA47" s="40"/>
      <c r="AB47" s="40"/>
      <c r="AC47" s="40"/>
      <c r="AD47" s="40"/>
      <c r="AE47" s="64" t="s">
        <v>420</v>
      </c>
      <c r="AF47" s="40"/>
      <c r="AG47" s="40"/>
      <c r="AH47" s="36" t="s">
        <v>220</v>
      </c>
      <c r="AI47" s="41">
        <f t="shared" si="0"/>
        <v>100</v>
      </c>
      <c r="AJ47" s="35">
        <f>+O47+R47+U47+X47</f>
        <v>100</v>
      </c>
      <c r="AK47" s="41">
        <f t="shared" si="8"/>
        <v>100</v>
      </c>
      <c r="AL47" s="42">
        <f t="shared" si="9"/>
        <v>1</v>
      </c>
      <c r="AM47" s="60" t="str">
        <f t="shared" si="1"/>
        <v>SI</v>
      </c>
      <c r="AN47" s="62" t="s">
        <v>412</v>
      </c>
    </row>
    <row r="48" spans="1:40" ht="105" x14ac:dyDescent="0.25">
      <c r="A48" s="35">
        <v>33</v>
      </c>
      <c r="B48" s="36" t="s">
        <v>161</v>
      </c>
      <c r="C48" s="37" t="s">
        <v>206</v>
      </c>
      <c r="D48" s="37" t="s">
        <v>166</v>
      </c>
      <c r="E48" s="35">
        <v>2</v>
      </c>
      <c r="F48" s="37" t="s">
        <v>167</v>
      </c>
      <c r="G48" s="37" t="s">
        <v>168</v>
      </c>
      <c r="H48" s="37" t="s">
        <v>169</v>
      </c>
      <c r="I48" s="35">
        <v>1</v>
      </c>
      <c r="J48" s="37" t="s">
        <v>29</v>
      </c>
      <c r="K48" s="38">
        <v>43046</v>
      </c>
      <c r="L48" s="38">
        <v>43098</v>
      </c>
      <c r="M48" s="37"/>
      <c r="N48" s="37"/>
      <c r="O48" s="35"/>
      <c r="P48" s="37" t="s">
        <v>343</v>
      </c>
      <c r="Q48" s="37" t="s">
        <v>344</v>
      </c>
      <c r="R48" s="35">
        <v>1</v>
      </c>
      <c r="S48" s="39"/>
      <c r="T48" s="39"/>
      <c r="U48" s="40"/>
      <c r="V48" s="39"/>
      <c r="W48" s="40"/>
      <c r="X48" s="40"/>
      <c r="Y48" s="40"/>
      <c r="Z48" s="40"/>
      <c r="AA48" s="40"/>
      <c r="AB48" s="40"/>
      <c r="AC48" s="40"/>
      <c r="AD48" s="40"/>
      <c r="AE48" s="64" t="s">
        <v>420</v>
      </c>
      <c r="AF48" s="40"/>
      <c r="AG48" s="40"/>
      <c r="AH48" s="36" t="s">
        <v>220</v>
      </c>
      <c r="AI48" s="41">
        <f t="shared" si="0"/>
        <v>1</v>
      </c>
      <c r="AJ48" s="35">
        <f>+O48+R48+U48+X48</f>
        <v>1</v>
      </c>
      <c r="AK48" s="41">
        <f t="shared" si="8"/>
        <v>1</v>
      </c>
      <c r="AL48" s="42">
        <f t="shared" si="9"/>
        <v>1</v>
      </c>
      <c r="AM48" s="60" t="str">
        <f t="shared" si="1"/>
        <v>SI</v>
      </c>
      <c r="AN48" s="62" t="s">
        <v>412</v>
      </c>
    </row>
    <row r="49" spans="1:40" ht="105" x14ac:dyDescent="0.25">
      <c r="A49" s="35">
        <v>33</v>
      </c>
      <c r="B49" s="36" t="s">
        <v>161</v>
      </c>
      <c r="C49" s="37" t="s">
        <v>207</v>
      </c>
      <c r="D49" s="37" t="s">
        <v>170</v>
      </c>
      <c r="E49" s="35">
        <v>3</v>
      </c>
      <c r="F49" s="37" t="s">
        <v>171</v>
      </c>
      <c r="G49" s="37" t="s">
        <v>172</v>
      </c>
      <c r="H49" s="37" t="s">
        <v>173</v>
      </c>
      <c r="I49" s="35">
        <v>1</v>
      </c>
      <c r="J49" s="37" t="s">
        <v>29</v>
      </c>
      <c r="K49" s="38">
        <v>43046</v>
      </c>
      <c r="L49" s="38">
        <v>43098</v>
      </c>
      <c r="M49" s="37"/>
      <c r="N49" s="37"/>
      <c r="O49" s="35"/>
      <c r="P49" s="37" t="s">
        <v>345</v>
      </c>
      <c r="Q49" s="37" t="s">
        <v>346</v>
      </c>
      <c r="R49" s="35">
        <v>1</v>
      </c>
      <c r="S49" s="39"/>
      <c r="T49" s="39"/>
      <c r="U49" s="40"/>
      <c r="V49" s="39"/>
      <c r="W49" s="40"/>
      <c r="X49" s="40"/>
      <c r="Y49" s="40"/>
      <c r="Z49" s="40"/>
      <c r="AA49" s="40"/>
      <c r="AB49" s="40"/>
      <c r="AC49" s="40"/>
      <c r="AD49" s="40"/>
      <c r="AE49" s="64" t="s">
        <v>420</v>
      </c>
      <c r="AF49" s="40"/>
      <c r="AG49" s="40"/>
      <c r="AH49" s="36" t="s">
        <v>220</v>
      </c>
      <c r="AI49" s="41">
        <f t="shared" si="0"/>
        <v>1</v>
      </c>
      <c r="AJ49" s="35">
        <f>+O49+R49+U49+X49</f>
        <v>1</v>
      </c>
      <c r="AK49" s="41">
        <f t="shared" si="8"/>
        <v>1</v>
      </c>
      <c r="AL49" s="42">
        <f t="shared" si="9"/>
        <v>1</v>
      </c>
      <c r="AM49" s="60" t="str">
        <f t="shared" si="1"/>
        <v>SI</v>
      </c>
      <c r="AN49" s="62" t="s">
        <v>412</v>
      </c>
    </row>
    <row r="50" spans="1:40" ht="105" x14ac:dyDescent="0.25">
      <c r="A50" s="46">
        <v>516</v>
      </c>
      <c r="B50" s="47" t="s">
        <v>229</v>
      </c>
      <c r="C50" s="37" t="s">
        <v>230</v>
      </c>
      <c r="D50" s="37" t="s">
        <v>249</v>
      </c>
      <c r="E50" s="35">
        <v>1</v>
      </c>
      <c r="F50" s="37" t="s">
        <v>250</v>
      </c>
      <c r="G50" s="37" t="s">
        <v>251</v>
      </c>
      <c r="H50" s="37" t="s">
        <v>252</v>
      </c>
      <c r="I50" s="37">
        <v>1</v>
      </c>
      <c r="J50" s="37" t="s">
        <v>253</v>
      </c>
      <c r="K50" s="38">
        <v>43080</v>
      </c>
      <c r="L50" s="38">
        <v>43100</v>
      </c>
      <c r="M50" s="39"/>
      <c r="N50" s="39"/>
      <c r="O50" s="40"/>
      <c r="P50" s="37" t="s">
        <v>349</v>
      </c>
      <c r="Q50" s="37" t="s">
        <v>350</v>
      </c>
      <c r="R50" s="35">
        <v>1</v>
      </c>
      <c r="S50" s="39"/>
      <c r="T50" s="39"/>
      <c r="U50" s="40"/>
      <c r="V50" s="39"/>
      <c r="W50" s="40"/>
      <c r="X50" s="40"/>
      <c r="Y50" s="40"/>
      <c r="Z50" s="40"/>
      <c r="AA50" s="40"/>
      <c r="AB50" s="40"/>
      <c r="AC50" s="40"/>
      <c r="AD50" s="40"/>
      <c r="AE50" s="64" t="s">
        <v>420</v>
      </c>
      <c r="AF50" s="40"/>
      <c r="AG50" s="40"/>
      <c r="AH50" s="36" t="s">
        <v>220</v>
      </c>
      <c r="AI50" s="41">
        <f t="shared" ref="AI50:AI62" si="10">+I50</f>
        <v>1</v>
      </c>
      <c r="AJ50" s="35">
        <f t="shared" ref="AJ50:AJ62" si="11">+O50+R50+U50+X50</f>
        <v>1</v>
      </c>
      <c r="AK50" s="41">
        <f t="shared" ref="AK50:AK61" si="12">+AI50</f>
        <v>1</v>
      </c>
      <c r="AL50" s="42">
        <f t="shared" ref="AL50:AL62" si="13">+AJ50/AK50</f>
        <v>1</v>
      </c>
      <c r="AM50" s="60" t="str">
        <f t="shared" ref="AM50:AM62" si="14">IF(AL50=100%,"SI","NO")</f>
        <v>SI</v>
      </c>
      <c r="AN50" s="62" t="s">
        <v>412</v>
      </c>
    </row>
    <row r="51" spans="1:40" ht="105" x14ac:dyDescent="0.25">
      <c r="A51" s="46">
        <v>516</v>
      </c>
      <c r="B51" s="47" t="s">
        <v>231</v>
      </c>
      <c r="C51" s="37" t="s">
        <v>232</v>
      </c>
      <c r="D51" s="37" t="s">
        <v>254</v>
      </c>
      <c r="E51" s="35">
        <v>1</v>
      </c>
      <c r="F51" s="37" t="s">
        <v>250</v>
      </c>
      <c r="G51" s="37" t="s">
        <v>251</v>
      </c>
      <c r="H51" s="37" t="s">
        <v>252</v>
      </c>
      <c r="I51" s="37">
        <v>1</v>
      </c>
      <c r="J51" s="37" t="s">
        <v>253</v>
      </c>
      <c r="K51" s="38">
        <v>43080</v>
      </c>
      <c r="L51" s="38">
        <v>43100</v>
      </c>
      <c r="M51" s="39"/>
      <c r="N51" s="39"/>
      <c r="O51" s="40"/>
      <c r="P51" s="37" t="s">
        <v>349</v>
      </c>
      <c r="Q51" s="37" t="s">
        <v>350</v>
      </c>
      <c r="R51" s="35">
        <v>1</v>
      </c>
      <c r="S51" s="39"/>
      <c r="T51" s="39"/>
      <c r="U51" s="40"/>
      <c r="V51" s="39"/>
      <c r="W51" s="40"/>
      <c r="X51" s="40"/>
      <c r="Y51" s="40"/>
      <c r="Z51" s="40"/>
      <c r="AA51" s="40"/>
      <c r="AB51" s="40"/>
      <c r="AC51" s="40"/>
      <c r="AD51" s="40"/>
      <c r="AE51" s="64" t="s">
        <v>420</v>
      </c>
      <c r="AF51" s="40"/>
      <c r="AG51" s="40"/>
      <c r="AH51" s="36" t="s">
        <v>220</v>
      </c>
      <c r="AI51" s="41">
        <f t="shared" si="10"/>
        <v>1</v>
      </c>
      <c r="AJ51" s="35">
        <f t="shared" si="11"/>
        <v>1</v>
      </c>
      <c r="AK51" s="41">
        <f t="shared" si="12"/>
        <v>1</v>
      </c>
      <c r="AL51" s="42">
        <f t="shared" si="13"/>
        <v>1</v>
      </c>
      <c r="AM51" s="60" t="str">
        <f t="shared" si="14"/>
        <v>SI</v>
      </c>
      <c r="AN51" s="62" t="s">
        <v>412</v>
      </c>
    </row>
    <row r="52" spans="1:40" ht="135" x14ac:dyDescent="0.25">
      <c r="A52" s="46">
        <v>516</v>
      </c>
      <c r="B52" s="47" t="s">
        <v>233</v>
      </c>
      <c r="C52" s="37" t="s">
        <v>234</v>
      </c>
      <c r="D52" s="37" t="s">
        <v>255</v>
      </c>
      <c r="E52" s="35">
        <v>1</v>
      </c>
      <c r="F52" s="37" t="s">
        <v>256</v>
      </c>
      <c r="G52" s="37" t="s">
        <v>257</v>
      </c>
      <c r="H52" s="37" t="s">
        <v>258</v>
      </c>
      <c r="I52" s="37">
        <v>1</v>
      </c>
      <c r="J52" s="37" t="s">
        <v>253</v>
      </c>
      <c r="K52" s="38">
        <v>43080</v>
      </c>
      <c r="L52" s="38">
        <v>43189</v>
      </c>
      <c r="M52" s="39"/>
      <c r="N52" s="39"/>
      <c r="O52" s="40"/>
      <c r="P52" s="36" t="s">
        <v>394</v>
      </c>
      <c r="Q52" s="36" t="s">
        <v>395</v>
      </c>
      <c r="R52" s="43">
        <v>1</v>
      </c>
      <c r="S52" s="36" t="s">
        <v>396</v>
      </c>
      <c r="T52" s="36"/>
      <c r="U52" s="43"/>
      <c r="V52" s="36"/>
      <c r="W52" s="43"/>
      <c r="X52" s="43"/>
      <c r="Y52" s="43"/>
      <c r="Z52" s="43"/>
      <c r="AA52" s="43"/>
      <c r="AB52" s="40"/>
      <c r="AC52" s="40"/>
      <c r="AD52" s="40"/>
      <c r="AE52" s="40"/>
      <c r="AF52" s="40"/>
      <c r="AG52" s="40"/>
      <c r="AH52" s="36" t="s">
        <v>220</v>
      </c>
      <c r="AI52" s="41">
        <f t="shared" si="10"/>
        <v>1</v>
      </c>
      <c r="AJ52" s="35">
        <f t="shared" si="11"/>
        <v>1</v>
      </c>
      <c r="AK52" s="41">
        <f t="shared" si="12"/>
        <v>1</v>
      </c>
      <c r="AL52" s="42">
        <f t="shared" si="13"/>
        <v>1</v>
      </c>
      <c r="AM52" s="60" t="str">
        <f t="shared" si="14"/>
        <v>SI</v>
      </c>
      <c r="AN52" s="62" t="s">
        <v>411</v>
      </c>
    </row>
    <row r="53" spans="1:40" ht="360" x14ac:dyDescent="0.25">
      <c r="A53" s="46">
        <v>516</v>
      </c>
      <c r="B53" s="47" t="s">
        <v>235</v>
      </c>
      <c r="C53" s="37" t="s">
        <v>236</v>
      </c>
      <c r="D53" s="37" t="s">
        <v>259</v>
      </c>
      <c r="E53" s="35">
        <v>1</v>
      </c>
      <c r="F53" s="37" t="s">
        <v>260</v>
      </c>
      <c r="G53" s="37" t="s">
        <v>261</v>
      </c>
      <c r="H53" s="37" t="s">
        <v>262</v>
      </c>
      <c r="I53" s="37">
        <v>4</v>
      </c>
      <c r="J53" s="37" t="s">
        <v>253</v>
      </c>
      <c r="K53" s="38">
        <v>43080</v>
      </c>
      <c r="L53" s="38">
        <v>43189</v>
      </c>
      <c r="M53" s="39"/>
      <c r="N53" s="39"/>
      <c r="O53" s="40"/>
      <c r="P53" s="37" t="s">
        <v>404</v>
      </c>
      <c r="Q53" s="37" t="s">
        <v>407</v>
      </c>
      <c r="R53" s="35">
        <v>2</v>
      </c>
      <c r="S53" s="37" t="s">
        <v>405</v>
      </c>
      <c r="T53" s="37" t="s">
        <v>407</v>
      </c>
      <c r="U53" s="43">
        <v>1</v>
      </c>
      <c r="V53" s="37" t="s">
        <v>406</v>
      </c>
      <c r="W53" s="37" t="s">
        <v>407</v>
      </c>
      <c r="X53" s="43">
        <v>1</v>
      </c>
      <c r="Y53" s="43"/>
      <c r="Z53" s="43"/>
      <c r="AA53" s="43"/>
      <c r="AB53" s="40"/>
      <c r="AC53" s="40"/>
      <c r="AD53" s="40"/>
      <c r="AE53" s="40"/>
      <c r="AF53" s="40"/>
      <c r="AG53" s="40"/>
      <c r="AH53" s="36" t="s">
        <v>220</v>
      </c>
      <c r="AI53" s="41">
        <f t="shared" si="10"/>
        <v>4</v>
      </c>
      <c r="AJ53" s="35">
        <f t="shared" si="11"/>
        <v>4</v>
      </c>
      <c r="AK53" s="41">
        <f t="shared" si="12"/>
        <v>4</v>
      </c>
      <c r="AL53" s="42">
        <f t="shared" si="13"/>
        <v>1</v>
      </c>
      <c r="AM53" s="60" t="str">
        <f t="shared" si="14"/>
        <v>SI</v>
      </c>
      <c r="AN53" s="62" t="s">
        <v>411</v>
      </c>
    </row>
    <row r="54" spans="1:40" ht="210" x14ac:dyDescent="0.25">
      <c r="A54" s="46">
        <v>516</v>
      </c>
      <c r="B54" s="47" t="s">
        <v>237</v>
      </c>
      <c r="C54" s="37" t="s">
        <v>238</v>
      </c>
      <c r="D54" s="37" t="s">
        <v>263</v>
      </c>
      <c r="E54" s="35">
        <v>1</v>
      </c>
      <c r="F54" s="37" t="s">
        <v>264</v>
      </c>
      <c r="G54" s="37" t="s">
        <v>376</v>
      </c>
      <c r="H54" s="37" t="s">
        <v>265</v>
      </c>
      <c r="I54" s="37">
        <v>1</v>
      </c>
      <c r="J54" s="37" t="s">
        <v>253</v>
      </c>
      <c r="K54" s="38">
        <v>43080</v>
      </c>
      <c r="L54" s="38">
        <v>43189</v>
      </c>
      <c r="M54" s="39"/>
      <c r="N54" s="39"/>
      <c r="O54" s="40"/>
      <c r="P54" s="37"/>
      <c r="Q54" s="37"/>
      <c r="R54" s="35"/>
      <c r="S54" s="36" t="s">
        <v>402</v>
      </c>
      <c r="T54" s="36" t="s">
        <v>403</v>
      </c>
      <c r="U54" s="43">
        <v>1</v>
      </c>
      <c r="V54" s="36"/>
      <c r="W54" s="43"/>
      <c r="X54" s="43"/>
      <c r="Y54" s="43"/>
      <c r="Z54" s="43"/>
      <c r="AA54" s="43"/>
      <c r="AB54" s="40"/>
      <c r="AC54" s="40"/>
      <c r="AD54" s="40"/>
      <c r="AE54" s="40"/>
      <c r="AF54" s="40"/>
      <c r="AG54" s="40"/>
      <c r="AH54" s="36" t="s">
        <v>220</v>
      </c>
      <c r="AI54" s="41">
        <f t="shared" si="10"/>
        <v>1</v>
      </c>
      <c r="AJ54" s="35">
        <f t="shared" si="11"/>
        <v>1</v>
      </c>
      <c r="AK54" s="41">
        <f t="shared" si="12"/>
        <v>1</v>
      </c>
      <c r="AL54" s="42">
        <f t="shared" si="13"/>
        <v>1</v>
      </c>
      <c r="AM54" s="60" t="str">
        <f t="shared" si="14"/>
        <v>SI</v>
      </c>
      <c r="AN54" s="62" t="s">
        <v>411</v>
      </c>
    </row>
    <row r="55" spans="1:40" ht="150" x14ac:dyDescent="0.25">
      <c r="A55" s="46">
        <v>516</v>
      </c>
      <c r="B55" s="47" t="s">
        <v>239</v>
      </c>
      <c r="C55" s="37" t="s">
        <v>240</v>
      </c>
      <c r="D55" s="37" t="s">
        <v>266</v>
      </c>
      <c r="E55" s="35">
        <v>1</v>
      </c>
      <c r="F55" s="37" t="s">
        <v>267</v>
      </c>
      <c r="G55" s="37" t="s">
        <v>268</v>
      </c>
      <c r="H55" s="37" t="s">
        <v>269</v>
      </c>
      <c r="I55" s="37">
        <v>1</v>
      </c>
      <c r="J55" s="37" t="s">
        <v>29</v>
      </c>
      <c r="K55" s="38">
        <v>43080</v>
      </c>
      <c r="L55" s="38">
        <v>43281</v>
      </c>
      <c r="M55" s="39"/>
      <c r="N55" s="39"/>
      <c r="O55" s="40"/>
      <c r="P55" s="37" t="s">
        <v>357</v>
      </c>
      <c r="Q55" s="37" t="s">
        <v>358</v>
      </c>
      <c r="R55" s="35">
        <f>(596/674)</f>
        <v>0.88427299703264095</v>
      </c>
      <c r="S55" s="36"/>
      <c r="T55" s="36"/>
      <c r="U55" s="43"/>
      <c r="V55" s="36"/>
      <c r="W55" s="43"/>
      <c r="X55" s="43"/>
      <c r="Y55" s="43"/>
      <c r="Z55" s="43"/>
      <c r="AA55" s="43"/>
      <c r="AB55" s="43"/>
      <c r="AC55" s="43"/>
      <c r="AD55" s="43"/>
      <c r="AE55" s="43"/>
      <c r="AF55" s="43"/>
      <c r="AG55" s="43"/>
      <c r="AH55" s="36" t="s">
        <v>220</v>
      </c>
      <c r="AI55" s="41">
        <f t="shared" si="10"/>
        <v>1</v>
      </c>
      <c r="AJ55" s="35">
        <f t="shared" si="11"/>
        <v>0.88427299703264095</v>
      </c>
      <c r="AK55" s="41">
        <f t="shared" si="12"/>
        <v>1</v>
      </c>
      <c r="AL55" s="42">
        <f t="shared" si="13"/>
        <v>0.88427299703264095</v>
      </c>
      <c r="AM55" s="60" t="str">
        <f t="shared" si="14"/>
        <v>NO</v>
      </c>
      <c r="AN55" s="62" t="s">
        <v>411</v>
      </c>
    </row>
    <row r="56" spans="1:40" ht="105" x14ac:dyDescent="0.25">
      <c r="A56" s="46">
        <v>516</v>
      </c>
      <c r="B56" s="47" t="s">
        <v>241</v>
      </c>
      <c r="C56" s="37" t="s">
        <v>242</v>
      </c>
      <c r="D56" s="37" t="s">
        <v>35</v>
      </c>
      <c r="E56" s="35">
        <v>1</v>
      </c>
      <c r="F56" s="37" t="s">
        <v>36</v>
      </c>
      <c r="G56" s="37" t="s">
        <v>37</v>
      </c>
      <c r="H56" s="37" t="s">
        <v>38</v>
      </c>
      <c r="I56" s="37">
        <v>1</v>
      </c>
      <c r="J56" s="37" t="s">
        <v>39</v>
      </c>
      <c r="K56" s="38">
        <v>43080</v>
      </c>
      <c r="L56" s="38">
        <v>43281</v>
      </c>
      <c r="M56" s="39"/>
      <c r="N56" s="39"/>
      <c r="O56" s="40"/>
      <c r="P56" s="37" t="s">
        <v>314</v>
      </c>
      <c r="Q56" s="37" t="s">
        <v>315</v>
      </c>
      <c r="R56" s="35">
        <v>1</v>
      </c>
      <c r="S56" s="36"/>
      <c r="T56" s="36"/>
      <c r="U56" s="43"/>
      <c r="V56" s="36"/>
      <c r="W56" s="43"/>
      <c r="X56" s="43"/>
      <c r="Y56" s="43"/>
      <c r="Z56" s="43"/>
      <c r="AA56" s="43"/>
      <c r="AB56" s="43"/>
      <c r="AC56" s="43"/>
      <c r="AD56" s="43"/>
      <c r="AE56" s="43"/>
      <c r="AF56" s="43"/>
      <c r="AG56" s="43"/>
      <c r="AH56" s="36" t="s">
        <v>220</v>
      </c>
      <c r="AI56" s="41">
        <f t="shared" si="10"/>
        <v>1</v>
      </c>
      <c r="AJ56" s="35">
        <f t="shared" si="11"/>
        <v>1</v>
      </c>
      <c r="AK56" s="41">
        <f t="shared" si="12"/>
        <v>1</v>
      </c>
      <c r="AL56" s="42">
        <f t="shared" si="13"/>
        <v>1</v>
      </c>
      <c r="AM56" s="60" t="str">
        <f t="shared" si="14"/>
        <v>SI</v>
      </c>
      <c r="AN56" s="62" t="s">
        <v>411</v>
      </c>
    </row>
    <row r="57" spans="1:40" ht="180" x14ac:dyDescent="0.25">
      <c r="A57" s="46">
        <v>516</v>
      </c>
      <c r="B57" s="47" t="s">
        <v>241</v>
      </c>
      <c r="C57" s="37" t="s">
        <v>242</v>
      </c>
      <c r="D57" s="37" t="s">
        <v>35</v>
      </c>
      <c r="E57" s="35">
        <v>2</v>
      </c>
      <c r="F57" s="37" t="s">
        <v>270</v>
      </c>
      <c r="G57" s="37" t="s">
        <v>271</v>
      </c>
      <c r="H57" s="37" t="s">
        <v>272</v>
      </c>
      <c r="I57" s="37">
        <v>1</v>
      </c>
      <c r="J57" s="37" t="s">
        <v>39</v>
      </c>
      <c r="K57" s="38">
        <v>43080</v>
      </c>
      <c r="L57" s="38">
        <v>43281</v>
      </c>
      <c r="M57" s="39"/>
      <c r="N57" s="39"/>
      <c r="O57" s="40"/>
      <c r="P57" s="37" t="s">
        <v>381</v>
      </c>
      <c r="Q57" s="37" t="s">
        <v>382</v>
      </c>
      <c r="R57" s="35">
        <v>1</v>
      </c>
      <c r="S57" s="36"/>
      <c r="T57" s="36"/>
      <c r="U57" s="43"/>
      <c r="V57" s="36"/>
      <c r="W57" s="43"/>
      <c r="X57" s="43"/>
      <c r="Y57" s="43"/>
      <c r="Z57" s="43"/>
      <c r="AA57" s="43"/>
      <c r="AB57" s="43"/>
      <c r="AC57" s="43"/>
      <c r="AD57" s="43"/>
      <c r="AE57" s="43"/>
      <c r="AF57" s="43"/>
      <c r="AG57" s="43"/>
      <c r="AH57" s="36" t="s">
        <v>220</v>
      </c>
      <c r="AI57" s="41">
        <f t="shared" si="10"/>
        <v>1</v>
      </c>
      <c r="AJ57" s="35">
        <f t="shared" si="11"/>
        <v>1</v>
      </c>
      <c r="AK57" s="41">
        <f t="shared" si="12"/>
        <v>1</v>
      </c>
      <c r="AL57" s="42">
        <f t="shared" si="13"/>
        <v>1</v>
      </c>
      <c r="AM57" s="60" t="str">
        <f t="shared" si="14"/>
        <v>SI</v>
      </c>
      <c r="AN57" s="62" t="s">
        <v>411</v>
      </c>
    </row>
    <row r="58" spans="1:40" ht="90" x14ac:dyDescent="0.25">
      <c r="A58" s="46">
        <v>516</v>
      </c>
      <c r="B58" s="47" t="s">
        <v>243</v>
      </c>
      <c r="C58" s="37" t="s">
        <v>244</v>
      </c>
      <c r="D58" s="37" t="s">
        <v>35</v>
      </c>
      <c r="E58" s="35">
        <v>1</v>
      </c>
      <c r="F58" s="37" t="s">
        <v>36</v>
      </c>
      <c r="G58" s="37" t="s">
        <v>37</v>
      </c>
      <c r="H58" s="37" t="s">
        <v>38</v>
      </c>
      <c r="I58" s="37">
        <v>1</v>
      </c>
      <c r="J58" s="37" t="s">
        <v>39</v>
      </c>
      <c r="K58" s="38">
        <v>43080</v>
      </c>
      <c r="L58" s="38">
        <v>43281</v>
      </c>
      <c r="M58" s="39"/>
      <c r="N58" s="39"/>
      <c r="O58" s="40"/>
      <c r="P58" s="37" t="s">
        <v>314</v>
      </c>
      <c r="Q58" s="37" t="s">
        <v>315</v>
      </c>
      <c r="R58" s="35">
        <v>1</v>
      </c>
      <c r="S58" s="36"/>
      <c r="T58" s="36"/>
      <c r="U58" s="43"/>
      <c r="V58" s="36"/>
      <c r="W58" s="43"/>
      <c r="X58" s="43"/>
      <c r="Y58" s="43"/>
      <c r="Z58" s="43"/>
      <c r="AA58" s="43"/>
      <c r="AB58" s="43"/>
      <c r="AC58" s="43"/>
      <c r="AD58" s="43"/>
      <c r="AE58" s="43"/>
      <c r="AF58" s="43"/>
      <c r="AG58" s="43"/>
      <c r="AH58" s="36" t="s">
        <v>220</v>
      </c>
      <c r="AI58" s="41">
        <f t="shared" si="10"/>
        <v>1</v>
      </c>
      <c r="AJ58" s="35">
        <f t="shared" si="11"/>
        <v>1</v>
      </c>
      <c r="AK58" s="41">
        <f t="shared" si="12"/>
        <v>1</v>
      </c>
      <c r="AL58" s="42">
        <f t="shared" si="13"/>
        <v>1</v>
      </c>
      <c r="AM58" s="60" t="str">
        <f t="shared" si="14"/>
        <v>SI</v>
      </c>
      <c r="AN58" s="62" t="s">
        <v>411</v>
      </c>
    </row>
    <row r="59" spans="1:40" ht="90" x14ac:dyDescent="0.25">
      <c r="A59" s="46">
        <v>516</v>
      </c>
      <c r="B59" s="47" t="s">
        <v>243</v>
      </c>
      <c r="C59" s="37" t="s">
        <v>244</v>
      </c>
      <c r="D59" s="37" t="s">
        <v>35</v>
      </c>
      <c r="E59" s="35">
        <v>2</v>
      </c>
      <c r="F59" s="37" t="s">
        <v>270</v>
      </c>
      <c r="G59" s="37" t="s">
        <v>271</v>
      </c>
      <c r="H59" s="37" t="s">
        <v>272</v>
      </c>
      <c r="I59" s="37">
        <v>1</v>
      </c>
      <c r="J59" s="37" t="s">
        <v>39</v>
      </c>
      <c r="K59" s="38">
        <v>43080</v>
      </c>
      <c r="L59" s="38">
        <v>43281</v>
      </c>
      <c r="M59" s="39"/>
      <c r="N59" s="39"/>
      <c r="O59" s="40"/>
      <c r="P59" s="37"/>
      <c r="Q59" s="37"/>
      <c r="R59" s="35"/>
      <c r="S59" s="36" t="s">
        <v>401</v>
      </c>
      <c r="T59" s="36" t="s">
        <v>326</v>
      </c>
      <c r="U59" s="43">
        <v>1</v>
      </c>
      <c r="V59" s="36"/>
      <c r="W59" s="43"/>
      <c r="X59" s="43"/>
      <c r="Y59" s="43"/>
      <c r="Z59" s="43"/>
      <c r="AA59" s="43"/>
      <c r="AB59" s="43"/>
      <c r="AC59" s="43"/>
      <c r="AD59" s="43"/>
      <c r="AE59" s="43"/>
      <c r="AF59" s="43"/>
      <c r="AG59" s="43"/>
      <c r="AH59" s="36" t="s">
        <v>220</v>
      </c>
      <c r="AI59" s="41">
        <f t="shared" si="10"/>
        <v>1</v>
      </c>
      <c r="AJ59" s="35">
        <f t="shared" si="11"/>
        <v>1</v>
      </c>
      <c r="AK59" s="41">
        <f t="shared" si="12"/>
        <v>1</v>
      </c>
      <c r="AL59" s="42">
        <f t="shared" si="13"/>
        <v>1</v>
      </c>
      <c r="AM59" s="60" t="str">
        <f t="shared" si="14"/>
        <v>SI</v>
      </c>
      <c r="AN59" s="62" t="s">
        <v>411</v>
      </c>
    </row>
    <row r="60" spans="1:40" ht="90" x14ac:dyDescent="0.25">
      <c r="A60" s="46">
        <v>516</v>
      </c>
      <c r="B60" s="47" t="s">
        <v>245</v>
      </c>
      <c r="C60" s="37" t="s">
        <v>246</v>
      </c>
      <c r="D60" s="37" t="s">
        <v>35</v>
      </c>
      <c r="E60" s="35">
        <v>1</v>
      </c>
      <c r="F60" s="37" t="s">
        <v>36</v>
      </c>
      <c r="G60" s="37" t="s">
        <v>37</v>
      </c>
      <c r="H60" s="37" t="s">
        <v>38</v>
      </c>
      <c r="I60" s="37">
        <v>1</v>
      </c>
      <c r="J60" s="37" t="s">
        <v>39</v>
      </c>
      <c r="K60" s="38">
        <v>43080</v>
      </c>
      <c r="L60" s="38">
        <v>43281</v>
      </c>
      <c r="M60" s="39"/>
      <c r="N60" s="39"/>
      <c r="O60" s="40"/>
      <c r="P60" s="37" t="s">
        <v>314</v>
      </c>
      <c r="Q60" s="37" t="s">
        <v>315</v>
      </c>
      <c r="R60" s="35">
        <v>1</v>
      </c>
      <c r="S60" s="36"/>
      <c r="T60" s="36"/>
      <c r="U60" s="43"/>
      <c r="V60" s="36"/>
      <c r="W60" s="43"/>
      <c r="X60" s="43"/>
      <c r="Y60" s="43"/>
      <c r="Z60" s="43"/>
      <c r="AA60" s="43"/>
      <c r="AB60" s="43"/>
      <c r="AC60" s="43"/>
      <c r="AD60" s="43"/>
      <c r="AE60" s="43"/>
      <c r="AF60" s="43"/>
      <c r="AG60" s="43"/>
      <c r="AH60" s="36" t="s">
        <v>220</v>
      </c>
      <c r="AI60" s="41">
        <f t="shared" si="10"/>
        <v>1</v>
      </c>
      <c r="AJ60" s="35">
        <f t="shared" si="11"/>
        <v>1</v>
      </c>
      <c r="AK60" s="41">
        <f t="shared" si="12"/>
        <v>1</v>
      </c>
      <c r="AL60" s="42">
        <f t="shared" si="13"/>
        <v>1</v>
      </c>
      <c r="AM60" s="60" t="str">
        <f t="shared" si="14"/>
        <v>SI</v>
      </c>
      <c r="AN60" s="62" t="s">
        <v>411</v>
      </c>
    </row>
    <row r="61" spans="1:40" ht="90" x14ac:dyDescent="0.25">
      <c r="A61" s="46">
        <v>516</v>
      </c>
      <c r="B61" s="47" t="s">
        <v>245</v>
      </c>
      <c r="C61" s="37" t="s">
        <v>246</v>
      </c>
      <c r="D61" s="37" t="s">
        <v>35</v>
      </c>
      <c r="E61" s="35">
        <v>2</v>
      </c>
      <c r="F61" s="37" t="s">
        <v>270</v>
      </c>
      <c r="G61" s="37" t="s">
        <v>271</v>
      </c>
      <c r="H61" s="37" t="s">
        <v>272</v>
      </c>
      <c r="I61" s="37">
        <v>1</v>
      </c>
      <c r="J61" s="37" t="s">
        <v>39</v>
      </c>
      <c r="K61" s="38">
        <v>43080</v>
      </c>
      <c r="L61" s="38">
        <v>43281</v>
      </c>
      <c r="M61" s="39"/>
      <c r="N61" s="39"/>
      <c r="O61" s="40"/>
      <c r="P61" s="37"/>
      <c r="Q61" s="37"/>
      <c r="R61" s="35"/>
      <c r="S61" s="36" t="s">
        <v>401</v>
      </c>
      <c r="T61" s="36" t="s">
        <v>326</v>
      </c>
      <c r="U61" s="43">
        <v>1</v>
      </c>
      <c r="V61" s="36"/>
      <c r="W61" s="43"/>
      <c r="X61" s="43"/>
      <c r="Y61" s="43"/>
      <c r="Z61" s="43"/>
      <c r="AA61" s="43"/>
      <c r="AB61" s="43"/>
      <c r="AC61" s="43"/>
      <c r="AD61" s="43"/>
      <c r="AE61" s="43"/>
      <c r="AF61" s="43"/>
      <c r="AG61" s="43"/>
      <c r="AH61" s="36" t="s">
        <v>220</v>
      </c>
      <c r="AI61" s="41">
        <f t="shared" si="10"/>
        <v>1</v>
      </c>
      <c r="AJ61" s="35">
        <f t="shared" si="11"/>
        <v>1</v>
      </c>
      <c r="AK61" s="41">
        <f t="shared" si="12"/>
        <v>1</v>
      </c>
      <c r="AL61" s="42">
        <f t="shared" si="13"/>
        <v>1</v>
      </c>
      <c r="AM61" s="60" t="str">
        <f t="shared" si="14"/>
        <v>SI</v>
      </c>
      <c r="AN61" s="62" t="s">
        <v>411</v>
      </c>
    </row>
    <row r="62" spans="1:40" ht="90" x14ac:dyDescent="0.25">
      <c r="A62" s="46">
        <v>516</v>
      </c>
      <c r="B62" s="47" t="s">
        <v>247</v>
      </c>
      <c r="C62" s="37" t="s">
        <v>248</v>
      </c>
      <c r="D62" s="37" t="s">
        <v>273</v>
      </c>
      <c r="E62" s="35">
        <v>1</v>
      </c>
      <c r="F62" s="37" t="s">
        <v>274</v>
      </c>
      <c r="G62" s="37" t="s">
        <v>275</v>
      </c>
      <c r="H62" s="37" t="s">
        <v>276</v>
      </c>
      <c r="I62" s="37">
        <v>100</v>
      </c>
      <c r="J62" s="37" t="s">
        <v>277</v>
      </c>
      <c r="K62" s="38">
        <v>43101</v>
      </c>
      <c r="L62" s="38">
        <v>43281</v>
      </c>
      <c r="M62" s="39"/>
      <c r="N62" s="39"/>
      <c r="O62" s="40"/>
      <c r="P62" s="39"/>
      <c r="Q62" s="39"/>
      <c r="R62" s="40"/>
      <c r="S62" s="36" t="s">
        <v>417</v>
      </c>
      <c r="T62" s="36" t="s">
        <v>418</v>
      </c>
      <c r="U62" s="43">
        <v>650</v>
      </c>
      <c r="V62" s="36" t="s">
        <v>417</v>
      </c>
      <c r="W62" s="36" t="s">
        <v>418</v>
      </c>
      <c r="X62" s="43"/>
      <c r="Y62" s="36" t="s">
        <v>417</v>
      </c>
      <c r="Z62" s="36" t="s">
        <v>418</v>
      </c>
      <c r="AA62" s="43"/>
      <c r="AB62" s="36" t="s">
        <v>417</v>
      </c>
      <c r="AC62" s="36" t="s">
        <v>418</v>
      </c>
      <c r="AD62" s="43"/>
      <c r="AE62" s="36" t="s">
        <v>417</v>
      </c>
      <c r="AF62" s="36" t="s">
        <v>418</v>
      </c>
      <c r="AG62" s="43"/>
      <c r="AH62" s="36" t="s">
        <v>286</v>
      </c>
      <c r="AI62" s="41">
        <f t="shared" si="10"/>
        <v>100</v>
      </c>
      <c r="AJ62" s="35">
        <f t="shared" si="11"/>
        <v>650</v>
      </c>
      <c r="AK62" s="41">
        <v>650</v>
      </c>
      <c r="AL62" s="42">
        <f t="shared" si="13"/>
        <v>1</v>
      </c>
      <c r="AM62" s="60" t="str">
        <f t="shared" si="14"/>
        <v>SI</v>
      </c>
      <c r="AN62" s="62" t="s">
        <v>411</v>
      </c>
    </row>
    <row r="63" spans="1:40" ht="180" x14ac:dyDescent="0.25">
      <c r="A63" s="46">
        <v>523</v>
      </c>
      <c r="B63" s="47" t="s">
        <v>229</v>
      </c>
      <c r="C63" s="37" t="s">
        <v>377</v>
      </c>
      <c r="D63" s="37" t="s">
        <v>370</v>
      </c>
      <c r="E63" s="35">
        <v>1</v>
      </c>
      <c r="F63" s="37" t="s">
        <v>373</v>
      </c>
      <c r="G63" s="37" t="s">
        <v>76</v>
      </c>
      <c r="H63" s="37" t="s">
        <v>77</v>
      </c>
      <c r="I63" s="37">
        <v>1</v>
      </c>
      <c r="J63" s="37" t="s">
        <v>375</v>
      </c>
      <c r="K63" s="38">
        <v>43119</v>
      </c>
      <c r="L63" s="38">
        <v>43299</v>
      </c>
      <c r="M63" s="39"/>
      <c r="N63" s="39"/>
      <c r="O63" s="40"/>
      <c r="P63" s="37"/>
      <c r="Q63" s="37"/>
      <c r="R63" s="35"/>
      <c r="S63" s="36"/>
      <c r="T63" s="36"/>
      <c r="U63" s="43"/>
      <c r="V63" s="36"/>
      <c r="W63" s="43"/>
      <c r="X63" s="43"/>
      <c r="Y63" s="43" t="s">
        <v>384</v>
      </c>
      <c r="Z63" s="43" t="s">
        <v>76</v>
      </c>
      <c r="AA63" s="43">
        <v>1</v>
      </c>
      <c r="AB63" s="43"/>
      <c r="AC63" s="43"/>
      <c r="AD63" s="43"/>
      <c r="AE63" s="43"/>
      <c r="AF63" s="43"/>
      <c r="AG63" s="43"/>
      <c r="AH63" s="36" t="s">
        <v>286</v>
      </c>
      <c r="AI63" s="41">
        <f t="shared" ref="AI63" si="15">+I63</f>
        <v>1</v>
      </c>
      <c r="AJ63" s="35">
        <f>+O63+R63+U63+X63+AA63</f>
        <v>1</v>
      </c>
      <c r="AK63" s="41">
        <f t="shared" ref="AK63" si="16">+AI63</f>
        <v>1</v>
      </c>
      <c r="AL63" s="42">
        <f t="shared" ref="AL63" si="17">+AJ63/AK63</f>
        <v>1</v>
      </c>
      <c r="AM63" s="60" t="str">
        <f t="shared" ref="AM63" si="18">IF(AL63=100%,"SI","NO")</f>
        <v>SI</v>
      </c>
      <c r="AN63" s="62" t="s">
        <v>411</v>
      </c>
    </row>
    <row r="64" spans="1:40" ht="115.5" customHeight="1" x14ac:dyDescent="0.25">
      <c r="A64" s="46">
        <v>523</v>
      </c>
      <c r="B64" s="47" t="s">
        <v>231</v>
      </c>
      <c r="C64" s="37" t="s">
        <v>378</v>
      </c>
      <c r="D64" s="37" t="s">
        <v>371</v>
      </c>
      <c r="E64" s="35">
        <v>1</v>
      </c>
      <c r="F64" s="37" t="s">
        <v>274</v>
      </c>
      <c r="G64" s="37" t="s">
        <v>275</v>
      </c>
      <c r="H64" s="37" t="s">
        <v>276</v>
      </c>
      <c r="I64" s="37">
        <v>100</v>
      </c>
      <c r="J64" s="37" t="s">
        <v>39</v>
      </c>
      <c r="K64" s="38">
        <v>43119</v>
      </c>
      <c r="L64" s="38">
        <v>43465</v>
      </c>
      <c r="M64" s="39"/>
      <c r="N64" s="39"/>
      <c r="O64" s="40"/>
      <c r="P64" s="39"/>
      <c r="Q64" s="39"/>
      <c r="R64" s="40"/>
      <c r="S64" s="36" t="s">
        <v>417</v>
      </c>
      <c r="T64" s="36" t="s">
        <v>418</v>
      </c>
      <c r="U64" s="43">
        <v>650</v>
      </c>
      <c r="V64" s="36" t="s">
        <v>417</v>
      </c>
      <c r="W64" s="36" t="s">
        <v>418</v>
      </c>
      <c r="X64" s="43"/>
      <c r="Y64" s="36" t="s">
        <v>417</v>
      </c>
      <c r="Z64" s="36" t="s">
        <v>418</v>
      </c>
      <c r="AA64" s="43"/>
      <c r="AB64" s="36" t="s">
        <v>417</v>
      </c>
      <c r="AC64" s="36" t="s">
        <v>418</v>
      </c>
      <c r="AD64" s="43"/>
      <c r="AE64" s="36" t="s">
        <v>417</v>
      </c>
      <c r="AF64" s="36" t="s">
        <v>418</v>
      </c>
      <c r="AG64" s="43"/>
      <c r="AH64" s="36" t="s">
        <v>286</v>
      </c>
      <c r="AI64" s="41">
        <f t="shared" ref="AI64:AI65" si="19">+I64</f>
        <v>100</v>
      </c>
      <c r="AJ64" s="35">
        <f t="shared" ref="AJ64:AJ65" si="20">+O64+R64+U64+X64</f>
        <v>650</v>
      </c>
      <c r="AK64" s="41">
        <v>650</v>
      </c>
      <c r="AL64" s="42">
        <f t="shared" ref="AL64:AL65" si="21">+AJ64/AK64</f>
        <v>1</v>
      </c>
      <c r="AM64" s="60" t="str">
        <f t="shared" ref="AM64:AM65" si="22">IF(AL64=100%,"SI","NO")</f>
        <v>SI</v>
      </c>
      <c r="AN64" s="62" t="s">
        <v>411</v>
      </c>
    </row>
    <row r="65" spans="1:40" ht="210" x14ac:dyDescent="0.25">
      <c r="A65" s="46">
        <v>523</v>
      </c>
      <c r="B65" s="47" t="s">
        <v>235</v>
      </c>
      <c r="C65" s="37" t="s">
        <v>379</v>
      </c>
      <c r="D65" s="37" t="s">
        <v>372</v>
      </c>
      <c r="E65" s="35">
        <v>1</v>
      </c>
      <c r="F65" s="37" t="s">
        <v>374</v>
      </c>
      <c r="G65" s="37" t="s">
        <v>376</v>
      </c>
      <c r="H65" s="37" t="s">
        <v>265</v>
      </c>
      <c r="I65" s="37">
        <v>1</v>
      </c>
      <c r="J65" s="37" t="s">
        <v>253</v>
      </c>
      <c r="K65" s="38">
        <v>43119</v>
      </c>
      <c r="L65" s="38">
        <v>43299</v>
      </c>
      <c r="M65" s="39"/>
      <c r="N65" s="39"/>
      <c r="O65" s="40"/>
      <c r="P65" s="37"/>
      <c r="Q65" s="37"/>
      <c r="R65" s="35"/>
      <c r="S65" s="36" t="s">
        <v>402</v>
      </c>
      <c r="T65" s="36" t="s">
        <v>403</v>
      </c>
      <c r="U65" s="43">
        <v>1</v>
      </c>
      <c r="V65" s="36"/>
      <c r="W65" s="43"/>
      <c r="X65" s="43"/>
      <c r="Y65" s="43"/>
      <c r="Z65" s="43"/>
      <c r="AA65" s="43"/>
      <c r="AB65" s="43"/>
      <c r="AC65" s="43"/>
      <c r="AD65" s="43"/>
      <c r="AE65" s="43"/>
      <c r="AF65" s="43"/>
      <c r="AG65" s="43"/>
      <c r="AH65" s="36" t="s">
        <v>286</v>
      </c>
      <c r="AI65" s="41">
        <f t="shared" si="19"/>
        <v>1</v>
      </c>
      <c r="AJ65" s="35">
        <f t="shared" si="20"/>
        <v>1</v>
      </c>
      <c r="AK65" s="41">
        <f t="shared" ref="AK65" si="23">+AI65</f>
        <v>1</v>
      </c>
      <c r="AL65" s="42">
        <f t="shared" si="21"/>
        <v>1</v>
      </c>
      <c r="AM65" s="60" t="str">
        <f t="shared" si="22"/>
        <v>SI</v>
      </c>
      <c r="AN65" s="62" t="s">
        <v>411</v>
      </c>
    </row>
  </sheetData>
  <autoFilter ref="A6:AO65"/>
  <mergeCells count="11">
    <mergeCell ref="A2:F2"/>
    <mergeCell ref="AB5:AD5"/>
    <mergeCell ref="AE5:AG5"/>
    <mergeCell ref="AN5:AN6"/>
    <mergeCell ref="A3:F3"/>
    <mergeCell ref="AH5:AM5"/>
    <mergeCell ref="M5:O5"/>
    <mergeCell ref="P5:R5"/>
    <mergeCell ref="S5:U5"/>
    <mergeCell ref="V5:X5"/>
    <mergeCell ref="Y5:AA5"/>
  </mergeCells>
  <dataValidations count="8">
    <dataValidation type="date" allowBlank="1" showInputMessage="1" errorTitle="Entrada no válida" error="Por favor escriba una fecha válida (AAAA/MM/DD)" promptTitle="Ingrese una fecha (AAAA/MM/DD)" sqref="K7:L65">
      <formula1>1900/1/1</formula1>
      <formula2>3000/1/1</formula2>
    </dataValidation>
    <dataValidation type="textLength" allowBlank="1" showInputMessage="1" showErrorMessage="1" errorTitle="Entrada no válida" error="Escriba un texto  Maximo 100 Caracteres" promptTitle="Cualquier contenido Maximo 100 Caracteres" sqref="G7:G65 J7:J65">
      <formula1>0</formula1>
      <formula2>100</formula2>
    </dataValidation>
    <dataValidation type="decimal" allowBlank="1" showInputMessage="1" showErrorMessage="1" errorTitle="Entrada no válida" error="Por favor escriba un número" promptTitle="Escriba un número en esta casilla" sqref="I7:I65">
      <formula1>-999999</formula1>
      <formula2>999999</formula2>
    </dataValidation>
    <dataValidation type="textLength" allowBlank="1" showInputMessage="1" showErrorMessage="1" errorTitle="Entrada no válida" error="Escriba un texto  Maximo 200 Caracteres" promptTitle="Cualquier contenido Maximo 200 Caracteres" sqref="H7:H65">
      <formula1>0</formula1>
      <formula2>200</formula2>
    </dataValidation>
    <dataValidation type="textLength" allowBlank="1" showInputMessage="1" showErrorMessage="1" errorTitle="Entrada no válida" error="Escriba un texto  Maximo 500 Caracteres" promptTitle="Cualquier contenido Maximo 500 Caracteres" sqref="D7:D65 F7:F65">
      <formula1>0</formula1>
      <formula2>500</formula2>
    </dataValidation>
    <dataValidation type="whole" allowBlank="1" showInputMessage="1" showErrorMessage="1" errorTitle="Entrada no válida" error="Por favor escriba un número entero" promptTitle="Escriba un número entero en esta casilla" sqref="E7:E65">
      <formula1>-999</formula1>
      <formula2>999</formula2>
    </dataValidation>
    <dataValidation type="textLength" allowBlank="1" showInputMessage="1" showErrorMessage="1" errorTitle="Entrada no válida" error="Escriba un texto  Maximo 20 Caracteres" promptTitle="Cualquier contenido Maximo 20 Caracteres" sqref="A7:C65">
      <formula1>0</formula1>
      <formula2>20</formula2>
    </dataValidation>
    <dataValidation type="textLength" allowBlank="1" showInputMessage="1" error="Escriba un texto  Maximo 100 Caracteres" promptTitle="Cualquier contenido Maximo 100 Caracteres" sqref="M7:AN65">
      <formula1>0</formula1>
      <formula2>100</formula2>
    </dataValidation>
  </dataValidations>
  <pageMargins left="0.70866141732283472" right="0.70866141732283472" top="0.74803149606299213" bottom="0.74803149606299213" header="0.31496062992125984" footer="0.31496062992125984"/>
  <pageSetup scale="80" orientation="landscape" r:id="rId1"/>
  <ignoredErrors>
    <ignoredError sqref="AI7"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D61FB4C7-DF1F-4FB3-88F4-9CB144D45363}">
            <xm:f>NOT(ISERROR(SEARCH($AO$8,AM7)))</xm:f>
            <xm:f>$AO$8</xm:f>
            <x14:dxf>
              <font>
                <b/>
                <i val="0"/>
                <color rgb="FFFF0000"/>
              </font>
            </x14:dxf>
          </x14:cfRule>
          <x14:cfRule type="containsText" priority="2" operator="containsText" id="{37C55313-C521-4B3D-B342-C8C9775EFDE2}">
            <xm:f>NOT(ISERROR(SEARCH($AO$7,AM7)))</xm:f>
            <xm:f>$AO$7</xm:f>
            <x14:dxf>
              <font>
                <b/>
                <i val="0"/>
                <color rgb="FF00B050"/>
              </font>
            </x14:dxf>
          </x14:cfRule>
          <xm:sqref>AM7:AN65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3" workbookViewId="0">
      <selection activeCell="H9" sqref="H9"/>
    </sheetView>
  </sheetViews>
  <sheetFormatPr baseColWidth="10" defaultColWidth="0" defaultRowHeight="15" x14ac:dyDescent="0.25"/>
  <cols>
    <col min="1" max="1" width="11.42578125" style="15" customWidth="1"/>
    <col min="2" max="2" width="41.7109375" style="15" customWidth="1"/>
    <col min="3" max="3" width="14.7109375" style="15" customWidth="1"/>
    <col min="4" max="4" width="13.5703125" style="15" customWidth="1"/>
    <col min="5" max="5" width="12.140625" style="15" customWidth="1"/>
    <col min="6" max="6" width="13.85546875" style="15" customWidth="1"/>
    <col min="7" max="7" width="15.85546875" style="15" customWidth="1"/>
    <col min="8" max="8" width="40.5703125" style="15" customWidth="1"/>
    <col min="9" max="9" width="24.42578125" style="15" customWidth="1"/>
    <col min="10" max="10" width="11.42578125" style="15" customWidth="1"/>
    <col min="11" max="16384" width="11.42578125" style="15" hidden="1"/>
  </cols>
  <sheetData>
    <row r="1" spans="1:10" x14ac:dyDescent="0.25">
      <c r="D1" s="16" t="s">
        <v>215</v>
      </c>
    </row>
    <row r="3" spans="1:10" ht="18" customHeight="1" x14ac:dyDescent="0.25">
      <c r="B3" s="24" t="s">
        <v>285</v>
      </c>
      <c r="C3" s="24"/>
      <c r="D3" s="24"/>
      <c r="E3" s="24"/>
      <c r="F3" s="24"/>
      <c r="G3" s="24"/>
      <c r="H3" s="24"/>
      <c r="I3" s="19"/>
    </row>
    <row r="4" spans="1:10" ht="6" customHeight="1" x14ac:dyDescent="0.25"/>
    <row r="5" spans="1:10" ht="6" customHeight="1" x14ac:dyDescent="0.25"/>
    <row r="6" spans="1:10" ht="18" customHeight="1" x14ac:dyDescent="0.25">
      <c r="B6" s="24" t="s">
        <v>283</v>
      </c>
      <c r="C6" s="24"/>
      <c r="D6" s="24"/>
      <c r="E6" s="24"/>
      <c r="F6" s="24"/>
      <c r="G6" s="24"/>
      <c r="H6" s="24"/>
      <c r="I6" s="19"/>
    </row>
    <row r="7" spans="1:10" ht="6" customHeight="1" x14ac:dyDescent="0.25"/>
    <row r="8" spans="1:10" s="2" customFormat="1" ht="45.75" customHeight="1" x14ac:dyDescent="0.25">
      <c r="A8" s="17"/>
      <c r="B8" s="2" t="s">
        <v>279</v>
      </c>
      <c r="C8" s="2" t="s">
        <v>227</v>
      </c>
      <c r="D8" s="2" t="s">
        <v>228</v>
      </c>
      <c r="E8" s="2" t="s">
        <v>278</v>
      </c>
      <c r="F8" s="2" t="s">
        <v>280</v>
      </c>
      <c r="G8" s="2" t="s">
        <v>281</v>
      </c>
      <c r="H8" s="2" t="s">
        <v>310</v>
      </c>
      <c r="I8" s="2" t="s">
        <v>399</v>
      </c>
      <c r="J8" s="17"/>
    </row>
    <row r="9" spans="1:10" s="1" customFormat="1" ht="30" x14ac:dyDescent="0.25">
      <c r="A9" s="15"/>
      <c r="B9" s="6" t="s">
        <v>29</v>
      </c>
      <c r="C9" s="7">
        <f>COUNTIF(Completo!$J$7:$J$65,Resumen!B9)</f>
        <v>7</v>
      </c>
      <c r="D9" s="2">
        <f>COUNTIFS(Completo!$J$7:$J$65,Resumen!B9,Completo!$AM$7:$AM$65,Resumen!$D$1)</f>
        <v>6</v>
      </c>
      <c r="E9" s="2">
        <f>+C9-D9</f>
        <v>1</v>
      </c>
      <c r="F9" s="3">
        <f>+D9/C9</f>
        <v>0.8571428571428571</v>
      </c>
      <c r="G9" s="4">
        <f>AVERAGEIFS(Completo!$AL$7:$AL$65,Completo!$J$7:$J$65,Resumen!B9)</f>
        <v>0.98346757100466298</v>
      </c>
      <c r="H9" s="14" t="s">
        <v>351</v>
      </c>
      <c r="I9" s="23">
        <f>+Tabla1[[#This Row],[Promedio cumplimiento acciones]]</f>
        <v>0.98346757100466298</v>
      </c>
      <c r="J9" s="15"/>
    </row>
    <row r="10" spans="1:10" s="1" customFormat="1" x14ac:dyDescent="0.25">
      <c r="A10" s="15"/>
      <c r="B10" s="6" t="s">
        <v>33</v>
      </c>
      <c r="C10" s="7">
        <f>COUNTIF(Completo!$J$7:$J$65,Resumen!B10)</f>
        <v>3</v>
      </c>
      <c r="D10" s="2">
        <f>COUNTIFS(Completo!$J$7:$J$65,Resumen!B10,Completo!$AM$7:$AM$65,Resumen!$D$1)</f>
        <v>3</v>
      </c>
      <c r="E10" s="2">
        <f t="shared" ref="E10:E16" si="0">+C10-D10</f>
        <v>0</v>
      </c>
      <c r="F10" s="3">
        <f t="shared" ref="F10:F16" si="1">+D10/C10</f>
        <v>1</v>
      </c>
      <c r="G10" s="4">
        <f>AVERAGEIFS(Completo!$AL$7:$AL$65,Completo!$J$7:$J$65,Resumen!B10)</f>
        <v>1</v>
      </c>
      <c r="H10" s="14"/>
      <c r="I10" s="23">
        <v>1</v>
      </c>
      <c r="J10" s="15"/>
    </row>
    <row r="11" spans="1:10" s="1" customFormat="1" x14ac:dyDescent="0.25">
      <c r="A11" s="15"/>
      <c r="B11" s="6" t="s">
        <v>39</v>
      </c>
      <c r="C11" s="7">
        <f>COUNTIF(Completo!$J$7:$J$65,Resumen!B11)</f>
        <v>17</v>
      </c>
      <c r="D11" s="2">
        <f>COUNTIFS(Completo!$J$7:$J$65,Resumen!B11,Completo!$AM$7:$AM$65,Resumen!$D$1)</f>
        <v>17</v>
      </c>
      <c r="E11" s="2">
        <f t="shared" si="0"/>
        <v>0</v>
      </c>
      <c r="F11" s="3">
        <f t="shared" si="1"/>
        <v>1</v>
      </c>
      <c r="G11" s="4">
        <f>AVERAGEIFS(Completo!$AL$7:$AL$65,Completo!$J$7:$J$65,Resumen!B11)</f>
        <v>1</v>
      </c>
      <c r="H11" s="14" t="s">
        <v>400</v>
      </c>
      <c r="I11" s="23">
        <f>+Tabla1[[#This Row],[Promedio cumplimiento acciones]]</f>
        <v>1</v>
      </c>
      <c r="J11" s="15"/>
    </row>
    <row r="12" spans="1:10" s="1" customFormat="1" x14ac:dyDescent="0.25">
      <c r="A12" s="15"/>
      <c r="B12" s="6" t="s">
        <v>44</v>
      </c>
      <c r="C12" s="7">
        <f>COUNTIF(Completo!$J$7:$J$65,Resumen!B12)</f>
        <v>1</v>
      </c>
      <c r="D12" s="2">
        <f>COUNTIFS(Completo!$J$7:$J$65,Resumen!B12,Completo!$AM$7:$AM$65,Resumen!$D$1)</f>
        <v>1</v>
      </c>
      <c r="E12" s="2">
        <f t="shared" si="0"/>
        <v>0</v>
      </c>
      <c r="F12" s="3">
        <f t="shared" si="1"/>
        <v>1</v>
      </c>
      <c r="G12" s="4">
        <f>AVERAGEIFS(Completo!$AL$7:$AL$65,Completo!$J$7:$J$65,Resumen!B12)</f>
        <v>1</v>
      </c>
      <c r="H12" s="18"/>
      <c r="I12" s="23">
        <v>1</v>
      </c>
      <c r="J12" s="15"/>
    </row>
    <row r="13" spans="1:10" s="1" customFormat="1" x14ac:dyDescent="0.25">
      <c r="A13" s="15"/>
      <c r="B13" s="6" t="s">
        <v>92</v>
      </c>
      <c r="C13" s="7">
        <f>COUNTIF(Completo!$J$7:$J$65,Resumen!B13)</f>
        <v>1</v>
      </c>
      <c r="D13" s="2">
        <f>COUNTIFS(Completo!$J$7:$J$65,Resumen!B13,Completo!$AM$7:$AM$65,Resumen!$D$1)</f>
        <v>1</v>
      </c>
      <c r="E13" s="2">
        <f t="shared" si="0"/>
        <v>0</v>
      </c>
      <c r="F13" s="3">
        <f t="shared" si="1"/>
        <v>1</v>
      </c>
      <c r="G13" s="4">
        <f>AVERAGEIFS(Completo!$AL$7:$AL$65,Completo!$J$7:$J$65,Resumen!B13)</f>
        <v>1</v>
      </c>
      <c r="H13" s="14"/>
      <c r="I13" s="23">
        <v>1</v>
      </c>
      <c r="J13" s="15"/>
    </row>
    <row r="14" spans="1:10" s="1" customFormat="1" x14ac:dyDescent="0.25">
      <c r="A14" s="15"/>
      <c r="B14" s="6" t="s">
        <v>78</v>
      </c>
      <c r="C14" s="7">
        <f>COUNTIF(Completo!$J$7:$J$65,Resumen!B14)</f>
        <v>11</v>
      </c>
      <c r="D14" s="2">
        <f>COUNTIFS(Completo!$J$7:$J$65,Resumen!B14,Completo!$AM$7:$AM$65,Resumen!$D$1)</f>
        <v>11</v>
      </c>
      <c r="E14" s="2">
        <f t="shared" si="0"/>
        <v>0</v>
      </c>
      <c r="F14" s="3">
        <f t="shared" si="1"/>
        <v>1</v>
      </c>
      <c r="G14" s="4">
        <f>AVERAGEIFS(Completo!$AL$7:$AL$65,Completo!$J$7:$J$65,Resumen!B14)</f>
        <v>1</v>
      </c>
      <c r="H14" s="18"/>
      <c r="I14" s="23">
        <f>+Tabla1[[#This Row],[Promedio cumplimiento acciones]]</f>
        <v>1</v>
      </c>
      <c r="J14" s="15"/>
    </row>
    <row r="15" spans="1:10" s="1" customFormat="1" x14ac:dyDescent="0.25">
      <c r="A15" s="15"/>
      <c r="B15" s="6" t="s">
        <v>153</v>
      </c>
      <c r="C15" s="7">
        <f>COUNTIF(Completo!$J$7:$J$65,Resumen!B15)</f>
        <v>2</v>
      </c>
      <c r="D15" s="2">
        <f>COUNTIFS(Completo!$J$7:$J$65,Resumen!B15,Completo!$AM$7:$AM$65,Resumen!$D$1)</f>
        <v>2</v>
      </c>
      <c r="E15" s="2">
        <f t="shared" si="0"/>
        <v>0</v>
      </c>
      <c r="F15" s="3">
        <f t="shared" si="1"/>
        <v>1</v>
      </c>
      <c r="G15" s="4">
        <f>AVERAGEIFS(Completo!$AL$7:$AL$65,Completo!$J$7:$J$65,Resumen!B15)</f>
        <v>1</v>
      </c>
      <c r="H15" s="18"/>
      <c r="I15" s="23">
        <v>1</v>
      </c>
      <c r="J15" s="15"/>
    </row>
    <row r="16" spans="1:10" s="1" customFormat="1" x14ac:dyDescent="0.25">
      <c r="A16" s="15"/>
      <c r="B16" s="6" t="s">
        <v>253</v>
      </c>
      <c r="C16" s="7">
        <f>COUNTIF(Completo!$J$7:$J$65,Resumen!B16)</f>
        <v>6</v>
      </c>
      <c r="D16" s="2">
        <f>COUNTIFS(Completo!$J$7:$J$65,Resumen!B16,Completo!$AM$7:$AM$65,Resumen!$D$1)</f>
        <v>6</v>
      </c>
      <c r="E16" s="2">
        <f t="shared" si="0"/>
        <v>0</v>
      </c>
      <c r="F16" s="3">
        <f t="shared" si="1"/>
        <v>1</v>
      </c>
      <c r="G16" s="4">
        <f>AVERAGEIFS(Completo!$AL$7:$AL$65,Completo!$J$7:$J$65,Resumen!B16)</f>
        <v>1</v>
      </c>
      <c r="H16" s="20"/>
      <c r="I16" s="23">
        <f>+Tabla1[[#This Row],[Promedio cumplimiento acciones]]</f>
        <v>1</v>
      </c>
      <c r="J16" s="15"/>
    </row>
    <row r="17" spans="1:10" s="1" customFormat="1" x14ac:dyDescent="0.25">
      <c r="A17" s="15"/>
      <c r="B17" s="8" t="s">
        <v>210</v>
      </c>
      <c r="C17" s="5">
        <f>SUBTOTAL(109,Tabla1[Total Acciones])</f>
        <v>48</v>
      </c>
      <c r="D17" s="2">
        <f>SUBTOTAL(109,Tabla1[Acciones Cumplidas])</f>
        <v>47</v>
      </c>
      <c r="E17" s="2">
        <f>+Tabla1[[#Totals],[Total Acciones]]-Tabla1[[#Totals],[Acciones Cumplidas]]</f>
        <v>1</v>
      </c>
      <c r="F17" s="21">
        <f>+Tabla1[[#Totals],[Acciones Cumplidas]]/Tabla1[[#Totals],[Total Acciones]]</f>
        <v>0.97916666666666663</v>
      </c>
      <c r="G17" s="22"/>
      <c r="H17"/>
      <c r="I17"/>
      <c r="J17" s="15"/>
    </row>
    <row r="21" spans="1:10" ht="18" customHeight="1" x14ac:dyDescent="0.25">
      <c r="B21" s="24" t="s">
        <v>284</v>
      </c>
      <c r="C21" s="24"/>
      <c r="D21" s="24"/>
      <c r="E21" s="24"/>
      <c r="F21" s="24"/>
      <c r="G21" s="24"/>
      <c r="H21" s="24"/>
      <c r="I21" s="19"/>
    </row>
    <row r="22" spans="1:10" s="17" customFormat="1" ht="6" customHeight="1" x14ac:dyDescent="0.25">
      <c r="B22" s="15"/>
      <c r="C22" s="15"/>
      <c r="D22" s="15"/>
      <c r="E22" s="15"/>
      <c r="F22" s="15"/>
      <c r="G22" s="15"/>
    </row>
    <row r="23" spans="1:10" s="1" customFormat="1" ht="45" x14ac:dyDescent="0.25">
      <c r="A23" s="15"/>
      <c r="B23" s="2" t="s">
        <v>279</v>
      </c>
      <c r="C23" s="2" t="s">
        <v>227</v>
      </c>
      <c r="D23" s="2" t="s">
        <v>228</v>
      </c>
      <c r="E23" s="2" t="s">
        <v>278</v>
      </c>
      <c r="F23" s="2" t="s">
        <v>280</v>
      </c>
      <c r="G23" s="2" t="s">
        <v>281</v>
      </c>
      <c r="H23" s="2" t="s">
        <v>310</v>
      </c>
      <c r="I23" s="2" t="s">
        <v>399</v>
      </c>
      <c r="J23" s="15"/>
    </row>
    <row r="24" spans="1:10" s="1" customFormat="1" ht="30" x14ac:dyDescent="0.25">
      <c r="A24" s="15"/>
      <c r="B24" s="6" t="s">
        <v>14</v>
      </c>
      <c r="C24" s="2">
        <f>COUNTIF(Completo!$J$7:$J$65,Resumen!B24)</f>
        <v>2</v>
      </c>
      <c r="D24" s="2">
        <f>COUNTIFS(Completo!$J$7:$J$62,Resumen!B24,Completo!$AM$7:$AM$62,Resumen!$D$1)</f>
        <v>2</v>
      </c>
      <c r="E24" s="2">
        <f t="shared" ref="E24:E30" si="2">+C24-D24</f>
        <v>0</v>
      </c>
      <c r="F24" s="3">
        <f t="shared" ref="F24:F30" si="3">+D24/C24</f>
        <v>1</v>
      </c>
      <c r="G24" s="4">
        <f>AVERAGEIFS(Completo!$AL$7:$AL$65,Completo!$J$7:$J$65,Resumen!B24)</f>
        <v>1</v>
      </c>
      <c r="H24" s="14"/>
      <c r="I24" s="23">
        <v>1</v>
      </c>
      <c r="J24" s="15"/>
    </row>
    <row r="25" spans="1:10" s="1" customFormat="1" ht="30" x14ac:dyDescent="0.25">
      <c r="A25" s="15"/>
      <c r="B25" s="6" t="s">
        <v>23</v>
      </c>
      <c r="C25" s="2">
        <f>COUNTIF(Completo!$J$7:$J$65,Resumen!B25)</f>
        <v>1</v>
      </c>
      <c r="D25" s="2">
        <f>COUNTIFS(Completo!$J$7:$J$62,Resumen!B25,Completo!$AM$7:$AM$62,Resumen!$D$1)</f>
        <v>1</v>
      </c>
      <c r="E25" s="2">
        <f t="shared" si="2"/>
        <v>0</v>
      </c>
      <c r="F25" s="3">
        <f t="shared" si="3"/>
        <v>1</v>
      </c>
      <c r="G25" s="4">
        <f>AVERAGEIFS(Completo!$AL$7:$AL$65,Completo!$J$7:$J$65,Resumen!B25)</f>
        <v>1</v>
      </c>
      <c r="H25" s="14"/>
      <c r="I25" s="23">
        <v>1</v>
      </c>
      <c r="J25" s="15"/>
    </row>
    <row r="26" spans="1:10" s="1" customFormat="1" ht="30" x14ac:dyDescent="0.25">
      <c r="A26" s="15"/>
      <c r="B26" s="6" t="s">
        <v>98</v>
      </c>
      <c r="C26" s="2">
        <f>COUNTIF(Completo!$J$7:$J$65,Resumen!B26)</f>
        <v>1</v>
      </c>
      <c r="D26" s="2">
        <f>COUNTIFS(Completo!$J$7:$J$62,Resumen!B26,Completo!$AM$7:$AM$62,Resumen!$D$1)</f>
        <v>1</v>
      </c>
      <c r="E26" s="2">
        <f t="shared" si="2"/>
        <v>0</v>
      </c>
      <c r="F26" s="3">
        <f t="shared" si="3"/>
        <v>1</v>
      </c>
      <c r="G26" s="4">
        <f>AVERAGEIFS(Completo!$AL$7:$AL$65,Completo!$J$7:$J$65,Resumen!B26)</f>
        <v>1</v>
      </c>
      <c r="H26" s="14"/>
      <c r="I26" s="23">
        <v>1</v>
      </c>
      <c r="J26" s="15"/>
    </row>
    <row r="27" spans="1:10" s="1" customFormat="1" ht="30" x14ac:dyDescent="0.25">
      <c r="A27" s="15"/>
      <c r="B27" s="6" t="s">
        <v>109</v>
      </c>
      <c r="C27" s="2">
        <f>COUNTIF(Completo!$J$7:$J$65,Resumen!B27)</f>
        <v>1</v>
      </c>
      <c r="D27" s="2">
        <f>COUNTIFS(Completo!$J$7:$J$62,Resumen!B27,Completo!$AM$7:$AM$62,Resumen!$D$1)</f>
        <v>1</v>
      </c>
      <c r="E27" s="2">
        <f t="shared" si="2"/>
        <v>0</v>
      </c>
      <c r="F27" s="3">
        <f t="shared" si="3"/>
        <v>1</v>
      </c>
      <c r="G27" s="4">
        <f>AVERAGEIFS(Completo!$AL$7:$AL$65,Completo!$J$7:$J$65,Resumen!B27)</f>
        <v>1</v>
      </c>
      <c r="H27" s="18"/>
      <c r="I27" s="23">
        <v>1</v>
      </c>
      <c r="J27" s="15"/>
    </row>
    <row r="28" spans="1:10" s="1" customFormat="1" ht="30" x14ac:dyDescent="0.25">
      <c r="A28" s="15"/>
      <c r="B28" s="6" t="s">
        <v>129</v>
      </c>
      <c r="C28" s="2">
        <f>COUNTIF(Completo!$J$7:$J$65,Resumen!B28)</f>
        <v>2</v>
      </c>
      <c r="D28" s="2">
        <f>COUNTIFS(Completo!$J$7:$J$62,Resumen!B28,Completo!$AM$7:$AM$62,Resumen!$D$1)</f>
        <v>2</v>
      </c>
      <c r="E28" s="2">
        <f t="shared" si="2"/>
        <v>0</v>
      </c>
      <c r="F28" s="3">
        <f t="shared" si="3"/>
        <v>1</v>
      </c>
      <c r="G28" s="4">
        <f>AVERAGEIFS(Completo!$AL$7:$AL$65,Completo!$J$7:$J$65,Resumen!B28)</f>
        <v>1</v>
      </c>
      <c r="H28" s="18"/>
      <c r="I28" s="23">
        <v>1</v>
      </c>
      <c r="J28" s="15"/>
    </row>
    <row r="29" spans="1:10" s="1" customFormat="1" ht="30" x14ac:dyDescent="0.25">
      <c r="A29" s="15"/>
      <c r="B29" s="6" t="s">
        <v>277</v>
      </c>
      <c r="C29" s="2">
        <f>COUNTIF(Completo!$J$7:$J$65,Resumen!B29)</f>
        <v>1</v>
      </c>
      <c r="D29" s="2">
        <f>COUNTIFS(Completo!$J$7:$J$62,Resumen!B29,Completo!$AM$7:$AM$62,Resumen!$D$1)</f>
        <v>1</v>
      </c>
      <c r="E29" s="2">
        <f t="shared" si="2"/>
        <v>0</v>
      </c>
      <c r="F29" s="3">
        <f t="shared" si="3"/>
        <v>1</v>
      </c>
      <c r="G29" s="4">
        <f>AVERAGEIFS(Completo!$AL$7:$AL$65,Completo!$J$7:$J$65,Resumen!B29)</f>
        <v>1</v>
      </c>
      <c r="H29" s="14"/>
      <c r="I29" s="23">
        <v>1</v>
      </c>
      <c r="J29" s="15"/>
    </row>
    <row r="30" spans="1:10" s="1" customFormat="1" ht="30" x14ac:dyDescent="0.25">
      <c r="A30" s="15"/>
      <c r="B30" s="6" t="s">
        <v>311</v>
      </c>
      <c r="C30" s="2">
        <f>COUNTIF(Completo!$J$7:$J$65,Resumen!B30)</f>
        <v>2</v>
      </c>
      <c r="D30" s="2">
        <f>COUNTIFS(Completo!$J$7:$J$62,Resumen!B30,Completo!$AM$7:$AM$62,Resumen!$D$1)</f>
        <v>2</v>
      </c>
      <c r="E30" s="2">
        <f t="shared" si="2"/>
        <v>0</v>
      </c>
      <c r="F30" s="3">
        <f t="shared" si="3"/>
        <v>1</v>
      </c>
      <c r="G30" s="4">
        <f>AVERAGEIFS(Completo!$AL$7:$AL$65,Completo!$J$7:$J$65,Resumen!B30)</f>
        <v>1</v>
      </c>
      <c r="H30" s="14"/>
      <c r="I30" s="23">
        <f>+Tabla2[[#This Row],[Promedio cumplimiento acciones]]</f>
        <v>1</v>
      </c>
      <c r="J30" s="15"/>
    </row>
    <row r="31" spans="1:10" s="1" customFormat="1" ht="30" x14ac:dyDescent="0.25">
      <c r="A31" s="15"/>
      <c r="B31" s="6" t="s">
        <v>375</v>
      </c>
      <c r="C31" s="2">
        <f>COUNTIF(Completo!$J$7:$J$65,Resumen!B31)</f>
        <v>1</v>
      </c>
      <c r="D31" s="2">
        <f>COUNTIFS(Completo!$J$7:$J$65,Resumen!B31,Completo!$AM$7:$AM$65,Resumen!$D$1)</f>
        <v>1</v>
      </c>
      <c r="E31" s="2">
        <f>+C31-D31</f>
        <v>0</v>
      </c>
      <c r="F31" s="3">
        <f>+D31/C31</f>
        <v>1</v>
      </c>
      <c r="G31" s="4">
        <f>AVERAGEIFS(Completo!$AL$7:$AL$65,Completo!$J$7:$J$65,Resumen!B31)</f>
        <v>1</v>
      </c>
      <c r="H31" s="18"/>
      <c r="I31" s="23">
        <v>1</v>
      </c>
      <c r="J31" s="15"/>
    </row>
    <row r="32" spans="1:10" s="1" customFormat="1" x14ac:dyDescent="0.25">
      <c r="A32" s="15"/>
      <c r="B32" s="6" t="s">
        <v>210</v>
      </c>
      <c r="C32" s="9">
        <f>SUBTOTAL(109,Tabla2[Total Acciones])</f>
        <v>11</v>
      </c>
      <c r="D32" s="2">
        <f>SUBTOTAL(109,Tabla2[Acciones Cumplidas])</f>
        <v>11</v>
      </c>
      <c r="E32" s="2">
        <f>+Tabla2[[#Totals],[Total Acciones]]-Tabla2[[#Totals],[Acciones Cumplidas]]</f>
        <v>0</v>
      </c>
      <c r="F32" s="25">
        <f>+Tabla2[[#Totals],[Acciones Cumplidas]]/Tabla2[[#Totals],[Total Acciones]]</f>
        <v>1</v>
      </c>
      <c r="G32" s="22"/>
      <c r="H32"/>
      <c r="I32"/>
      <c r="J32" s="15"/>
    </row>
    <row r="33" spans="1:10" x14ac:dyDescent="0.25">
      <c r="C33" s="17"/>
      <c r="D33" s="17"/>
      <c r="E33" s="17"/>
      <c r="F33" s="17"/>
    </row>
    <row r="34" spans="1:10" x14ac:dyDescent="0.25">
      <c r="C34" s="17"/>
      <c r="D34" s="17"/>
      <c r="E34" s="17"/>
      <c r="F34" s="17"/>
    </row>
    <row r="35" spans="1:10" s="1" customFormat="1" ht="45" x14ac:dyDescent="0.25">
      <c r="A35" s="15"/>
      <c r="B35" s="10" t="s">
        <v>282</v>
      </c>
      <c r="C35" s="12" t="s">
        <v>227</v>
      </c>
      <c r="D35" s="12" t="s">
        <v>228</v>
      </c>
      <c r="E35" s="12" t="s">
        <v>278</v>
      </c>
      <c r="F35" s="12" t="s">
        <v>280</v>
      </c>
      <c r="G35" s="12" t="s">
        <v>281</v>
      </c>
      <c r="H35" s="15"/>
      <c r="I35" s="15"/>
      <c r="J35" s="15"/>
    </row>
    <row r="36" spans="1:10" s="1" customFormat="1" x14ac:dyDescent="0.25">
      <c r="A36" s="15"/>
      <c r="B36" s="10" t="s">
        <v>210</v>
      </c>
      <c r="C36" s="2">
        <f>+Tabla1[[#Totals],[Total Acciones]]+Tabla2[[#Totals],[Total Acciones]]</f>
        <v>59</v>
      </c>
      <c r="D36" s="2">
        <f>+Tabla1[[#Totals],[Acciones Cumplidas]]+Tabla2[[#Totals],[Acciones Cumplidas]]</f>
        <v>58</v>
      </c>
      <c r="E36" s="2">
        <f>+Tabla1[[#Totals],[Acciones por Cumplir]]+Tabla2[[#Totals],[Acciones por Cumplir]]</f>
        <v>1</v>
      </c>
      <c r="F36" s="11">
        <f>+Tabla3[Acciones Cumplidas]/Tabla3[Total Acciones]</f>
        <v>0.98305084745762716</v>
      </c>
      <c r="G36" s="13">
        <f>AVERAGE(Completo!AL7:AL62)</f>
        <v>0.99793344637558279</v>
      </c>
      <c r="H36" s="15"/>
      <c r="I36" s="15"/>
      <c r="J36" s="15"/>
    </row>
  </sheetData>
  <mergeCells count="3">
    <mergeCell ref="B6:H6"/>
    <mergeCell ref="B3:H3"/>
    <mergeCell ref="B21:H21"/>
  </mergeCells>
  <conditionalFormatting sqref="I9:I16">
    <cfRule type="colorScale" priority="2">
      <colorScale>
        <cfvo type="min"/>
        <cfvo type="percentile" val="50"/>
        <cfvo type="max"/>
        <color rgb="FFF8696B"/>
        <color rgb="FFFFEB84"/>
        <color rgb="FF63BE7B"/>
      </colorScale>
    </cfRule>
  </conditionalFormatting>
  <conditionalFormatting sqref="I24:I31">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6 B24:B31">
      <formula1>0</formula1>
      <formula2>100</formula2>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Completo</vt:lpstr>
      <vt:lpstr>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Lizeth Jahira Gonzalez Vargas</cp:lastModifiedBy>
  <cp:lastPrinted>2017-12-12T14:15:10Z</cp:lastPrinted>
  <dcterms:created xsi:type="dcterms:W3CDTF">2017-11-30T20:46:44Z</dcterms:created>
  <dcterms:modified xsi:type="dcterms:W3CDTF">2018-05-31T16:41:36Z</dcterms:modified>
</cp:coreProperties>
</file>