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SDG\OneDrive - Secretaria Distrital de Gobierno\SDG\Riesgos\2023\13. Actualización MR Corrupción - GCI\"/>
    </mc:Choice>
  </mc:AlternateContent>
  <xr:revisionPtr revIDLastSave="0" documentId="13_ncr:1_{270730C5-2761-4D18-8B7E-25C6C3AF6A88}" xr6:coauthVersionLast="47" xr6:coauthVersionMax="47" xr10:uidLastSave="{00000000-0000-0000-0000-000000000000}"/>
  <bookViews>
    <workbookView xWindow="-120" yWindow="-120" windowWidth="20730" windowHeight="11160" xr2:uid="{00000000-000D-0000-FFFF-FFFF00000000}"/>
  </bookViews>
  <sheets>
    <sheet name="Matriz Riesgos Corrupción" sheetId="1" r:id="rId1"/>
    <sheet name="Hoja1" sheetId="5" state="hidden" r:id="rId2"/>
    <sheet name="Riesgo Corrupción" sheetId="2" r:id="rId3"/>
    <sheet name="Descripción del Control " sheetId="4" r:id="rId4"/>
    <sheet name="Listados" sheetId="3" state="hidden" r:id="rId5"/>
  </sheets>
  <externalReferences>
    <externalReference r:id="rId6"/>
    <externalReference r:id="rId7"/>
    <externalReference r:id="rId8"/>
    <externalReference r:id="rId9"/>
    <externalReference r:id="rId10"/>
    <externalReference r:id="rId11"/>
    <externalReference r:id="rId12"/>
  </externalReferences>
  <definedNames>
    <definedName name="_1_SE">#REF!</definedName>
    <definedName name="_xlnm._FilterDatabase" localSheetId="0" hidden="1">'Matriz Riesgos Corrupción'!$A$34:$CC$133</definedName>
    <definedName name="A">#REF!</definedName>
    <definedName name="AA">#REF!</definedName>
    <definedName name="aaaa">#REF!</definedName>
    <definedName name="accion">#REF!</definedName>
    <definedName name="AGENTE">#REF!</definedName>
    <definedName name="_xlnm.Print_Area" localSheetId="0">'Matriz Riesgos Corrupción'!$A$32:$BO$41</definedName>
    <definedName name="AREA_IMPACTO">#REF!</definedName>
    <definedName name="areaimpacto">'[1]SM-FO-27'!$BQ$476:$BQ$482</definedName>
    <definedName name="B">#REF!</definedName>
    <definedName name="CALIFICACION">#REF!</definedName>
    <definedName name="CAUSAS">[2]CAUSAS!$C$6:$O$11</definedName>
    <definedName name="cl">'[1]SM-FO-27'!#REF!</definedName>
    <definedName name="CLAVE">#REF!</definedName>
    <definedName name="CLAVECAUSA">[2]CAUSAS!$C$12:$O$12</definedName>
    <definedName name="CLAVECONT">#REF!</definedName>
    <definedName name="CLAVECONTROL">'[2]NO BORRAR'!$B$41:$B$57</definedName>
    <definedName name="CLAVEOBJ">#REF!</definedName>
    <definedName name="CLAVEPOL">#REF!</definedName>
    <definedName name="CLAVEPOLITICA">'[2]NO BORRAR'!$B$3:$B$17</definedName>
    <definedName name="CLAVEPROC">#REF!</definedName>
    <definedName name="CLAVEPROCEDIMIENTO">'[2]NO BORRAR'!$B$22:$B$38</definedName>
    <definedName name="CLAVERIESGO">#REF!</definedName>
    <definedName name="CODIGO">#REF!</definedName>
    <definedName name="CODIGO_RIESGO">#REF!</definedName>
    <definedName name="CODIGO1">#REF!</definedName>
    <definedName name="Con">#REF!</definedName>
    <definedName name="CONFLICTOS_SOCIALES">#REF!</definedName>
    <definedName name="CONTROL">'[2]NO BORRAR'!$C$41:$C$53</definedName>
    <definedName name="Control_Existente">[3]Hoja4!$H$3:$H$4</definedName>
    <definedName name="CONTROLES">#REF!</definedName>
    <definedName name="DIRECCION_ACTIVIDADES_MARITIMAS">#REF!</definedName>
    <definedName name="ESTABILIDAD_POLITICA">#REF!</definedName>
    <definedName name="EVENTOS_NATURALES">#REF!</definedName>
    <definedName name="FRECUENCIA">#REF!</definedName>
    <definedName name="FUENTE">#REF!</definedName>
    <definedName name="FUENTES_RIESGO">#REF!</definedName>
    <definedName name="fuentesriesgo">'[1]SM-FO-27'!$BP$476:$BP$480</definedName>
    <definedName name="g">#REF!</definedName>
    <definedName name="GRAVEDAD">#REF!</definedName>
    <definedName name="Impacto">[3]Hoja4!$F$3:$F$7</definedName>
    <definedName name="INSTALACIONES">#REF!</definedName>
    <definedName name="LET">#REF!</definedName>
    <definedName name="MACROPROCESO">#REF!</definedName>
    <definedName name="nivelorgriesgo">'[1]SM-FO-27'!$BR$481:$BR$483</definedName>
    <definedName name="NN">#REF!</definedName>
    <definedName name="NOMBRE_RIESGO">#REF!</definedName>
    <definedName name="NUM">#REF!</definedName>
    <definedName name="OBJETIVOS">#REF!</definedName>
    <definedName name="PERSONAS">#REF!</definedName>
    <definedName name="PESO">#REF!</definedName>
    <definedName name="POLITICA">'[2]NO BORRAR'!$C$3:$C$17</definedName>
    <definedName name="POLITICAS_GUBERNAMENTALES">#REF!</definedName>
    <definedName name="Probabilidad">[3]Hoja4!$E$3:$E$7</definedName>
    <definedName name="PROCEDIMIENTO">#REF!</definedName>
    <definedName name="PROCESO">#REF!</definedName>
    <definedName name="PUNTAJE">#REF!</definedName>
    <definedName name="PUNTAJEF">#REF!</definedName>
    <definedName name="PUNTAJEG">#REF!</definedName>
    <definedName name="q">#REF!</definedName>
    <definedName name="RELACIONADO">#REF!</definedName>
    <definedName name="RESPUESTA">'[2]NO BORRAR'!$G$1:$G$5</definedName>
    <definedName name="RIESGOS">#REF!</definedName>
    <definedName name="SE">#REF!</definedName>
    <definedName name="SI_NO">'[4]NO BORRAR'!$F$1:$F$2</definedName>
    <definedName name="SINO">#REF!</definedName>
    <definedName name="SISTEMAS">#REF!</definedName>
    <definedName name="TECNOLOGIA">#REF!</definedName>
    <definedName name="Tipificacionriesgo">'[1]SM-FO-27'!$BR$486:$BR$499</definedName>
    <definedName name="TIPO">'[5]Base de Datos'!$A$4:$A$8</definedName>
    <definedName name="Tipo_de_Riesgo">[3]Hoja4!$D$3:$D$9</definedName>
    <definedName name="TIPOACCION">'[2]NO BORRAR'!$I$1:$I$9</definedName>
    <definedName name="_xlnm.Print_Titles" localSheetId="0">'Matriz Riesgos Corrupción'!$32:$34</definedName>
    <definedName name="TOTAL_PUNTAJE_RIESGO">#REF!</definedName>
    <definedName name="TRATAMIENTO">#REF!</definedName>
    <definedName name="TRATAMIENTO_RIESGO">'[4]NO BORRAR'!$G$1:$G$5</definedName>
    <definedName name="trIANGULO">#REF!</definedName>
    <definedName name="X">#REF!</definedName>
    <definedName name="Y">#REF!</definedName>
    <definedName name="Z">#REF!</definedName>
    <definedName name="Z_795C8354_6623_430F_B16F_866AD45BC174_.wvu.FilterData" localSheetId="0" hidden="1">'Matriz Riesgos Corrupción'!$B$34:$BO$34</definedName>
    <definedName name="Z_795C8354_6623_430F_B16F_866AD45BC174_.wvu.PrintArea" localSheetId="0" hidden="1">'Matriz Riesgos Corrupción'!$A$32:$BO$41</definedName>
    <definedName name="Z_795C8354_6623_430F_B16F_866AD45BC174_.wvu.PrintTitles" localSheetId="0" hidden="1">'Matriz Riesgos Corrupción'!$32:$34</definedName>
    <definedName name="Z_82BC0C9B_70E2_44EC_8408_64CC9B36E280_.wvu.FilterData" localSheetId="0" hidden="1">'Matriz Riesgos Corrupción'!$B$34:$BO$34</definedName>
    <definedName name="Z_82BC0C9B_70E2_44EC_8408_64CC9B36E280_.wvu.PrintArea" localSheetId="0" hidden="1">'Matriz Riesgos Corrupción'!$A$32:$BO$41</definedName>
    <definedName name="Z_82BC0C9B_70E2_44EC_8408_64CC9B36E280_.wvu.PrintTitles" localSheetId="0" hidden="1">'Matriz Riesgos Corrupción'!$32:$34</definedName>
    <definedName name="Z_F8FDF2EC_A9AD_41AC_8138_AA3657B53E6D_.wvu.FilterData" localSheetId="0" hidden="1">'Matriz Riesgos Corrupción'!$B$34:$BO$34</definedName>
    <definedName name="Z_F8FDF2EC_A9AD_41AC_8138_AA3657B53E6D_.wvu.PrintArea" localSheetId="0" hidden="1">'Matriz Riesgos Corrupción'!$A$32:$BO$41</definedName>
    <definedName name="Z_F8FDF2EC_A9AD_41AC_8138_AA3657B53E6D_.wvu.PrintTitles" localSheetId="0" hidden="1">'Matriz Riesgos Corrupción'!$32:$34</definedName>
    <definedName name="zon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90" i="1" l="1"/>
  <c r="AK89" i="1"/>
  <c r="AK91" i="1"/>
  <c r="D83" i="1"/>
  <c r="AG170" i="1"/>
  <c r="AG164" i="1"/>
  <c r="AG158" i="1"/>
  <c r="AG152" i="1"/>
  <c r="AG146" i="1"/>
  <c r="AG140" i="1"/>
  <c r="AG134" i="1"/>
  <c r="AG128" i="1"/>
  <c r="AY170" i="1"/>
  <c r="AW170" i="1"/>
  <c r="AU170" i="1"/>
  <c r="AS170" i="1"/>
  <c r="AQ170" i="1"/>
  <c r="AO170" i="1"/>
  <c r="BE170" i="1"/>
  <c r="BA170" i="1"/>
  <c r="AH175" i="1"/>
  <c r="AH174" i="1"/>
  <c r="AH173" i="1"/>
  <c r="AH172" i="1"/>
  <c r="AH171" i="1"/>
  <c r="AE170" i="1"/>
  <c r="AH170" i="1" s="1"/>
  <c r="AJ170" i="1" s="1"/>
  <c r="D170" i="1"/>
  <c r="BA168" i="1"/>
  <c r="BA166" i="1"/>
  <c r="BA164" i="1"/>
  <c r="AY168" i="1"/>
  <c r="AY166" i="1"/>
  <c r="AY164" i="1"/>
  <c r="AW168" i="1"/>
  <c r="AW166" i="1"/>
  <c r="AW164" i="1"/>
  <c r="AU168" i="1"/>
  <c r="AU166" i="1"/>
  <c r="AU164" i="1"/>
  <c r="AS168" i="1"/>
  <c r="AS166" i="1"/>
  <c r="AS164" i="1"/>
  <c r="AQ168" i="1"/>
  <c r="AQ166" i="1"/>
  <c r="AQ164" i="1"/>
  <c r="AO168" i="1"/>
  <c r="AO166" i="1"/>
  <c r="AO164" i="1"/>
  <c r="BE168" i="1"/>
  <c r="BE166" i="1"/>
  <c r="BE164" i="1"/>
  <c r="AK168" i="1"/>
  <c r="AK166" i="1"/>
  <c r="AK164" i="1"/>
  <c r="AH169" i="1"/>
  <c r="AH168" i="1"/>
  <c r="AH167" i="1"/>
  <c r="AH166" i="1"/>
  <c r="AH165" i="1"/>
  <c r="AE164" i="1"/>
  <c r="AH164" i="1" s="1"/>
  <c r="AJ164" i="1" s="1"/>
  <c r="D164" i="1"/>
  <c r="BB170" i="1" l="1"/>
  <c r="BC170" i="1" s="1"/>
  <c r="BF170" i="1" s="1"/>
  <c r="BG170" i="1" s="1"/>
  <c r="BH170" i="1" s="1"/>
  <c r="BI170" i="1" s="1"/>
  <c r="BJ170" i="1" s="1"/>
  <c r="BK170" i="1" s="1"/>
  <c r="BL170" i="1" s="1"/>
  <c r="BM170" i="1"/>
  <c r="BM164" i="1"/>
  <c r="BB166" i="1"/>
  <c r="BC166" i="1" s="1"/>
  <c r="BF166" i="1" s="1"/>
  <c r="BG166" i="1" s="1"/>
  <c r="BB168" i="1"/>
  <c r="BC168" i="1" s="1"/>
  <c r="BF168" i="1" s="1"/>
  <c r="BG168" i="1" s="1"/>
  <c r="BB164" i="1"/>
  <c r="BC164" i="1" s="1"/>
  <c r="BF164" i="1" s="1"/>
  <c r="BG164" i="1" s="1"/>
  <c r="BN170" i="1" l="1"/>
  <c r="BO170" i="1" s="1"/>
  <c r="BH164" i="1"/>
  <c r="BI164" i="1" s="1"/>
  <c r="BJ164" i="1" s="1"/>
  <c r="BK164" i="1" s="1"/>
  <c r="BL164" i="1" s="1"/>
  <c r="BN164" i="1" s="1"/>
  <c r="BO164" i="1" s="1"/>
  <c r="BE158" i="1" l="1"/>
  <c r="BA158" i="1"/>
  <c r="AY158" i="1"/>
  <c r="AW158" i="1"/>
  <c r="AU158" i="1"/>
  <c r="AS158" i="1"/>
  <c r="AQ158" i="1"/>
  <c r="AO158" i="1"/>
  <c r="AK158" i="1"/>
  <c r="AH163" i="1"/>
  <c r="AH162" i="1"/>
  <c r="AH161" i="1"/>
  <c r="AH160" i="1"/>
  <c r="AH159" i="1"/>
  <c r="AE158" i="1"/>
  <c r="AH158" i="1" s="1"/>
  <c r="AJ158" i="1" s="1"/>
  <c r="D158" i="1"/>
  <c r="BE152" i="1"/>
  <c r="BA152" i="1"/>
  <c r="AY152" i="1"/>
  <c r="AW152" i="1"/>
  <c r="AU152" i="1"/>
  <c r="AS152" i="1"/>
  <c r="AQ152" i="1"/>
  <c r="AO152" i="1"/>
  <c r="AK152" i="1"/>
  <c r="AE152" i="1"/>
  <c r="AH152" i="1" s="1"/>
  <c r="AJ152" i="1" s="1"/>
  <c r="AH153" i="1"/>
  <c r="AH154" i="1"/>
  <c r="AH155" i="1"/>
  <c r="AH156" i="1"/>
  <c r="AH157" i="1"/>
  <c r="D152" i="1"/>
  <c r="AY146" i="1"/>
  <c r="AW146" i="1"/>
  <c r="AU146" i="1"/>
  <c r="AQ146" i="1"/>
  <c r="AO146" i="1"/>
  <c r="BE146" i="1"/>
  <c r="BA146" i="1"/>
  <c r="AS146" i="1"/>
  <c r="AK146" i="1"/>
  <c r="AE146" i="1"/>
  <c r="AH146" i="1" s="1"/>
  <c r="AJ146" i="1" s="1"/>
  <c r="AH147" i="1"/>
  <c r="AH148" i="1"/>
  <c r="AH149" i="1"/>
  <c r="AH150" i="1"/>
  <c r="AH151" i="1"/>
  <c r="D146" i="1"/>
  <c r="BA140" i="1"/>
  <c r="AY140" i="1"/>
  <c r="AW140" i="1"/>
  <c r="AU140" i="1"/>
  <c r="AS140" i="1"/>
  <c r="BE140" i="1"/>
  <c r="AQ140" i="1"/>
  <c r="AO140" i="1"/>
  <c r="AK140" i="1"/>
  <c r="AE140" i="1"/>
  <c r="AH140" i="1" s="1"/>
  <c r="AJ140" i="1" s="1"/>
  <c r="AH141" i="1"/>
  <c r="AH142" i="1"/>
  <c r="AH143" i="1"/>
  <c r="AH144" i="1"/>
  <c r="AH145" i="1"/>
  <c r="D140" i="1"/>
  <c r="BM146" i="1" l="1"/>
  <c r="BM140" i="1"/>
  <c r="BB140" i="1"/>
  <c r="BC140" i="1" s="1"/>
  <c r="BF140" i="1" s="1"/>
  <c r="BG140" i="1" s="1"/>
  <c r="BH140" i="1" s="1"/>
  <c r="BI140" i="1" s="1"/>
  <c r="BJ140" i="1" s="1"/>
  <c r="BK140" i="1" s="1"/>
  <c r="BL140" i="1" s="1"/>
  <c r="BN140" i="1" s="1"/>
  <c r="BO140" i="1" s="1"/>
  <c r="BM152" i="1"/>
  <c r="BB152" i="1"/>
  <c r="BC152" i="1" s="1"/>
  <c r="BF152" i="1" s="1"/>
  <c r="BG152" i="1" s="1"/>
  <c r="BH152" i="1" s="1"/>
  <c r="BI152" i="1" s="1"/>
  <c r="BJ152" i="1" s="1"/>
  <c r="BK152" i="1" s="1"/>
  <c r="BL152" i="1" s="1"/>
  <c r="BM158" i="1"/>
  <c r="BB158" i="1"/>
  <c r="BC158" i="1" s="1"/>
  <c r="BF158" i="1" s="1"/>
  <c r="BG158" i="1" s="1"/>
  <c r="BH158" i="1" s="1"/>
  <c r="BI158" i="1" s="1"/>
  <c r="BJ158" i="1" s="1"/>
  <c r="BK158" i="1" s="1"/>
  <c r="BL158" i="1" s="1"/>
  <c r="BN158" i="1" s="1"/>
  <c r="BO158" i="1" s="1"/>
  <c r="BB146" i="1"/>
  <c r="BC146" i="1" s="1"/>
  <c r="BF146" i="1" s="1"/>
  <c r="BG146" i="1" s="1"/>
  <c r="BH146" i="1" s="1"/>
  <c r="BI146" i="1" s="1"/>
  <c r="BJ146" i="1" s="1"/>
  <c r="BK146" i="1" s="1"/>
  <c r="BL146" i="1" s="1"/>
  <c r="BN146" i="1" s="1"/>
  <c r="BO146" i="1" s="1"/>
  <c r="BN152" i="1" l="1"/>
  <c r="BO152" i="1" s="1"/>
  <c r="BA134" i="1"/>
  <c r="AY134" i="1"/>
  <c r="AW134" i="1"/>
  <c r="AU134" i="1"/>
  <c r="AS134" i="1"/>
  <c r="BE134" i="1"/>
  <c r="AQ134" i="1"/>
  <c r="AO134" i="1"/>
  <c r="AK131" i="1"/>
  <c r="AK130" i="1"/>
  <c r="AK129" i="1"/>
  <c r="AK128" i="1"/>
  <c r="AK134" i="1"/>
  <c r="AE134" i="1"/>
  <c r="AH134" i="1" s="1"/>
  <c r="AJ134" i="1" s="1"/>
  <c r="AH135" i="1"/>
  <c r="AH136" i="1"/>
  <c r="AH137" i="1"/>
  <c r="AH138" i="1"/>
  <c r="AH139" i="1"/>
  <c r="D134" i="1"/>
  <c r="BM134" i="1" l="1"/>
  <c r="BB134" i="1"/>
  <c r="BC134" i="1" s="1"/>
  <c r="BF134" i="1" s="1"/>
  <c r="BG134" i="1" s="1"/>
  <c r="BH134" i="1" s="1"/>
  <c r="BI134" i="1" s="1"/>
  <c r="BJ134" i="1" s="1"/>
  <c r="BK134" i="1" s="1"/>
  <c r="BL134" i="1" s="1"/>
  <c r="BN134" i="1" s="1"/>
  <c r="BO134" i="1" s="1"/>
  <c r="D128" i="1" l="1"/>
  <c r="BE131" i="1"/>
  <c r="BE130" i="1"/>
  <c r="BA131" i="1"/>
  <c r="BA130" i="1"/>
  <c r="BA129" i="1"/>
  <c r="BA128" i="1"/>
  <c r="AY131" i="1"/>
  <c r="AY130" i="1"/>
  <c r="AY129" i="1"/>
  <c r="AY128" i="1"/>
  <c r="AW131" i="1"/>
  <c r="AW130" i="1"/>
  <c r="AW129" i="1"/>
  <c r="AW128" i="1"/>
  <c r="AU131" i="1"/>
  <c r="AU130" i="1"/>
  <c r="AU128" i="1"/>
  <c r="AU129" i="1"/>
  <c r="AS131" i="1"/>
  <c r="AS130" i="1"/>
  <c r="AS129" i="1"/>
  <c r="AS128" i="1"/>
  <c r="AQ131" i="1"/>
  <c r="AQ130" i="1"/>
  <c r="AQ129" i="1"/>
  <c r="AQ128" i="1"/>
  <c r="AO131" i="1"/>
  <c r="AO130" i="1"/>
  <c r="AO129" i="1"/>
  <c r="AO128" i="1"/>
  <c r="BE129" i="1"/>
  <c r="BE128" i="1"/>
  <c r="AH129" i="1"/>
  <c r="AH130" i="1"/>
  <c r="AH131" i="1"/>
  <c r="AH132" i="1"/>
  <c r="AH133" i="1"/>
  <c r="AE128" i="1"/>
  <c r="AH128" i="1" s="1"/>
  <c r="AJ128" i="1" s="1"/>
  <c r="BB131" i="1" l="1"/>
  <c r="BC131" i="1" s="1"/>
  <c r="BF131" i="1" s="1"/>
  <c r="BG131" i="1" s="1"/>
  <c r="BB130" i="1"/>
  <c r="BB129" i="1"/>
  <c r="BC129" i="1" s="1"/>
  <c r="BF129" i="1" s="1"/>
  <c r="BG129" i="1" s="1"/>
  <c r="BB128" i="1"/>
  <c r="BC128" i="1" s="1"/>
  <c r="BF128" i="1" s="1"/>
  <c r="BG128" i="1" s="1"/>
  <c r="BM128" i="1"/>
  <c r="BC130" i="1" l="1"/>
  <c r="BF130" i="1" s="1"/>
  <c r="BG130" i="1" s="1"/>
  <c r="BH128" i="1" s="1"/>
  <c r="AK48" i="1"/>
  <c r="AK47" i="1"/>
  <c r="D47" i="1"/>
  <c r="AL117" i="1"/>
  <c r="AK117" i="1"/>
  <c r="AK113" i="1"/>
  <c r="D113" i="1"/>
  <c r="AK107" i="1" l="1"/>
  <c r="D95" i="1" l="1"/>
  <c r="D41" i="1"/>
  <c r="AK59" i="1"/>
  <c r="BA120" i="1"/>
  <c r="AY120" i="1"/>
  <c r="AW120" i="1"/>
  <c r="AU120" i="1"/>
  <c r="AS120" i="1"/>
  <c r="AQ120" i="1"/>
  <c r="AO120" i="1"/>
  <c r="BA119" i="1"/>
  <c r="AY119" i="1"/>
  <c r="AW119" i="1"/>
  <c r="AU119" i="1"/>
  <c r="AS119" i="1"/>
  <c r="AQ119" i="1"/>
  <c r="AO119" i="1"/>
  <c r="AS118" i="1"/>
  <c r="AQ118" i="1"/>
  <c r="AO118" i="1"/>
  <c r="BE117" i="1"/>
  <c r="BA117" i="1"/>
  <c r="AY117" i="1"/>
  <c r="AW117" i="1"/>
  <c r="AU117" i="1"/>
  <c r="AS117" i="1"/>
  <c r="AQ117" i="1"/>
  <c r="AO117" i="1"/>
  <c r="AO121" i="1"/>
  <c r="AQ121" i="1"/>
  <c r="AS121" i="1"/>
  <c r="AU121" i="1"/>
  <c r="AW121" i="1"/>
  <c r="AY121" i="1"/>
  <c r="BA121" i="1"/>
  <c r="BA116" i="1"/>
  <c r="AY116" i="1"/>
  <c r="AW116" i="1"/>
  <c r="AU116" i="1"/>
  <c r="AS116" i="1"/>
  <c r="AQ116" i="1"/>
  <c r="AO116" i="1"/>
  <c r="BA115" i="1"/>
  <c r="AY115" i="1"/>
  <c r="AW115" i="1"/>
  <c r="AU115" i="1"/>
  <c r="AS115" i="1"/>
  <c r="AQ115" i="1"/>
  <c r="AO115" i="1"/>
  <c r="BA114" i="1"/>
  <c r="AY114" i="1"/>
  <c r="AW114" i="1"/>
  <c r="AU114" i="1"/>
  <c r="AS114" i="1"/>
  <c r="AQ114" i="1"/>
  <c r="AO114" i="1"/>
  <c r="BE113" i="1"/>
  <c r="BA113" i="1"/>
  <c r="AY113" i="1"/>
  <c r="AW113" i="1"/>
  <c r="AU113" i="1"/>
  <c r="AS113" i="1"/>
  <c r="AQ113" i="1"/>
  <c r="AO113" i="1"/>
  <c r="AK83" i="1"/>
  <c r="AK41" i="1"/>
  <c r="AW122" i="1"/>
  <c r="AW107" i="1"/>
  <c r="AW101" i="1"/>
  <c r="AW96" i="1"/>
  <c r="AW95" i="1"/>
  <c r="AW92" i="1"/>
  <c r="AW91" i="1"/>
  <c r="AW90" i="1"/>
  <c r="AW89" i="1"/>
  <c r="AW83" i="1"/>
  <c r="AW77" i="1"/>
  <c r="AW72" i="1"/>
  <c r="AW71" i="1"/>
  <c r="AW65" i="1"/>
  <c r="AW59" i="1"/>
  <c r="AW53" i="1"/>
  <c r="AW48" i="1"/>
  <c r="AW47" i="1"/>
  <c r="AW41" i="1"/>
  <c r="AQ122" i="1"/>
  <c r="AO122" i="1"/>
  <c r="AQ107" i="1"/>
  <c r="AO107" i="1"/>
  <c r="AQ101" i="1"/>
  <c r="AO101" i="1"/>
  <c r="AQ96" i="1"/>
  <c r="AO96" i="1"/>
  <c r="AQ95" i="1"/>
  <c r="AO95" i="1"/>
  <c r="AQ92" i="1"/>
  <c r="AO92" i="1"/>
  <c r="AQ91" i="1"/>
  <c r="AO91" i="1"/>
  <c r="AQ90" i="1"/>
  <c r="AO90" i="1"/>
  <c r="AQ89" i="1"/>
  <c r="AO89" i="1"/>
  <c r="AQ83" i="1"/>
  <c r="AO83" i="1"/>
  <c r="AQ77" i="1"/>
  <c r="AO77" i="1"/>
  <c r="AQ72" i="1"/>
  <c r="AO72" i="1"/>
  <c r="AQ71" i="1"/>
  <c r="AO71" i="1"/>
  <c r="AQ65" i="1"/>
  <c r="AO65" i="1"/>
  <c r="AQ59" i="1"/>
  <c r="AO59" i="1"/>
  <c r="AQ53" i="1"/>
  <c r="AO53" i="1"/>
  <c r="AQ48" i="1"/>
  <c r="AO48" i="1"/>
  <c r="AQ47" i="1"/>
  <c r="AO47" i="1"/>
  <c r="AQ41" i="1"/>
  <c r="AO41" i="1"/>
  <c r="AK53" i="1"/>
  <c r="AK65" i="1"/>
  <c r="AK71" i="1"/>
  <c r="AK77" i="1"/>
  <c r="AK95" i="1"/>
  <c r="AK101" i="1"/>
  <c r="AK122" i="1"/>
  <c r="AK35" i="1"/>
  <c r="D122" i="1"/>
  <c r="D107" i="1"/>
  <c r="D101" i="1"/>
  <c r="D89" i="1"/>
  <c r="D77" i="1"/>
  <c r="D71" i="1"/>
  <c r="D65" i="1"/>
  <c r="D59" i="1"/>
  <c r="D53" i="1"/>
  <c r="D35" i="1"/>
  <c r="AY35" i="1"/>
  <c r="BE35" i="1"/>
  <c r="AU36" i="1"/>
  <c r="AU37" i="1"/>
  <c r="AU38" i="1"/>
  <c r="AU39" i="1"/>
  <c r="AU40" i="1"/>
  <c r="AU41"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22" i="1"/>
  <c r="AU123" i="1"/>
  <c r="AU124" i="1"/>
  <c r="AU125" i="1"/>
  <c r="AU126" i="1"/>
  <c r="AU127" i="1"/>
  <c r="AO36" i="1"/>
  <c r="AQ36" i="1"/>
  <c r="AS36" i="1"/>
  <c r="AW36" i="1"/>
  <c r="AY36" i="1"/>
  <c r="BA36" i="1"/>
  <c r="AO37" i="1"/>
  <c r="AQ37" i="1"/>
  <c r="AS37" i="1"/>
  <c r="AW37" i="1"/>
  <c r="AY37" i="1"/>
  <c r="BA37" i="1"/>
  <c r="AO38" i="1"/>
  <c r="AQ38" i="1"/>
  <c r="AS38" i="1"/>
  <c r="AW38" i="1"/>
  <c r="AY38" i="1"/>
  <c r="BA38" i="1"/>
  <c r="AO39" i="1"/>
  <c r="AQ39" i="1"/>
  <c r="AS39" i="1"/>
  <c r="AW39" i="1"/>
  <c r="AY39" i="1"/>
  <c r="BA39" i="1"/>
  <c r="AO40" i="1"/>
  <c r="AQ40" i="1"/>
  <c r="AS40" i="1"/>
  <c r="AW40" i="1"/>
  <c r="AY40" i="1"/>
  <c r="BA40" i="1"/>
  <c r="AS41" i="1"/>
  <c r="AY41" i="1"/>
  <c r="BA41" i="1"/>
  <c r="AS47" i="1"/>
  <c r="AY47" i="1"/>
  <c r="BA47" i="1"/>
  <c r="AS48" i="1"/>
  <c r="AY48" i="1"/>
  <c r="BA48" i="1"/>
  <c r="AO49" i="1"/>
  <c r="AQ49" i="1"/>
  <c r="AS49" i="1"/>
  <c r="AW49" i="1"/>
  <c r="AY49" i="1"/>
  <c r="BA49" i="1"/>
  <c r="AO50" i="1"/>
  <c r="AQ50" i="1"/>
  <c r="AS50" i="1"/>
  <c r="AW50" i="1"/>
  <c r="AY50" i="1"/>
  <c r="BA50" i="1"/>
  <c r="AO51" i="1"/>
  <c r="AQ51" i="1"/>
  <c r="AS51" i="1"/>
  <c r="AW51" i="1"/>
  <c r="AY51" i="1"/>
  <c r="BA51" i="1"/>
  <c r="AO52" i="1"/>
  <c r="AQ52" i="1"/>
  <c r="AS52" i="1"/>
  <c r="AW52" i="1"/>
  <c r="AY52" i="1"/>
  <c r="BA52" i="1"/>
  <c r="AS53" i="1"/>
  <c r="AY53" i="1"/>
  <c r="BA53" i="1"/>
  <c r="AO54" i="1"/>
  <c r="AQ54" i="1"/>
  <c r="AS54" i="1"/>
  <c r="AW54" i="1"/>
  <c r="AY54" i="1"/>
  <c r="BA54" i="1"/>
  <c r="AO55" i="1"/>
  <c r="AQ55" i="1"/>
  <c r="AS55" i="1"/>
  <c r="AW55" i="1"/>
  <c r="AY55" i="1"/>
  <c r="BA55" i="1"/>
  <c r="AO56" i="1"/>
  <c r="AQ56" i="1"/>
  <c r="AS56" i="1"/>
  <c r="AW56" i="1"/>
  <c r="AY56" i="1"/>
  <c r="BA56" i="1"/>
  <c r="AO57" i="1"/>
  <c r="AQ57" i="1"/>
  <c r="AS57" i="1"/>
  <c r="AW57" i="1"/>
  <c r="AY57" i="1"/>
  <c r="BA57" i="1"/>
  <c r="AO58" i="1"/>
  <c r="AQ58" i="1"/>
  <c r="AS58" i="1"/>
  <c r="AW58" i="1"/>
  <c r="AY58" i="1"/>
  <c r="BA58" i="1"/>
  <c r="AS59" i="1"/>
  <c r="AY59" i="1"/>
  <c r="BA59" i="1"/>
  <c r="AO60" i="1"/>
  <c r="AQ60" i="1"/>
  <c r="AS60" i="1"/>
  <c r="AW60" i="1"/>
  <c r="AY60" i="1"/>
  <c r="BA60" i="1"/>
  <c r="AO61" i="1"/>
  <c r="AQ61" i="1"/>
  <c r="AS61" i="1"/>
  <c r="AW61" i="1"/>
  <c r="AY61" i="1"/>
  <c r="BA61" i="1"/>
  <c r="AO62" i="1"/>
  <c r="AQ62" i="1"/>
  <c r="AS62" i="1"/>
  <c r="AW62" i="1"/>
  <c r="AY62" i="1"/>
  <c r="BA62" i="1"/>
  <c r="AO63" i="1"/>
  <c r="AQ63" i="1"/>
  <c r="AS63" i="1"/>
  <c r="AW63" i="1"/>
  <c r="AY63" i="1"/>
  <c r="BA63" i="1"/>
  <c r="AO64" i="1"/>
  <c r="AQ64" i="1"/>
  <c r="AS64" i="1"/>
  <c r="AW64" i="1"/>
  <c r="AY64" i="1"/>
  <c r="BA64" i="1"/>
  <c r="AS65" i="1"/>
  <c r="AY65" i="1"/>
  <c r="BA65" i="1"/>
  <c r="AO66" i="1"/>
  <c r="AQ66" i="1"/>
  <c r="AS66" i="1"/>
  <c r="AW66" i="1"/>
  <c r="AY66" i="1"/>
  <c r="BA66" i="1"/>
  <c r="AO67" i="1"/>
  <c r="AQ67" i="1"/>
  <c r="AS67" i="1"/>
  <c r="AW67" i="1"/>
  <c r="AY67" i="1"/>
  <c r="BA67" i="1"/>
  <c r="AO68" i="1"/>
  <c r="AQ68" i="1"/>
  <c r="AS68" i="1"/>
  <c r="AW68" i="1"/>
  <c r="AY68" i="1"/>
  <c r="BA68" i="1"/>
  <c r="AO69" i="1"/>
  <c r="AQ69" i="1"/>
  <c r="AS69" i="1"/>
  <c r="AW69" i="1"/>
  <c r="AY69" i="1"/>
  <c r="BA69" i="1"/>
  <c r="AO70" i="1"/>
  <c r="AQ70" i="1"/>
  <c r="AS70" i="1"/>
  <c r="AW70" i="1"/>
  <c r="AY70" i="1"/>
  <c r="BA70" i="1"/>
  <c r="AS71" i="1"/>
  <c r="AY71" i="1"/>
  <c r="BA71" i="1"/>
  <c r="AS72" i="1"/>
  <c r="AY72" i="1"/>
  <c r="BA72" i="1"/>
  <c r="AO73" i="1"/>
  <c r="AQ73" i="1"/>
  <c r="AS73" i="1"/>
  <c r="AW73" i="1"/>
  <c r="AY73" i="1"/>
  <c r="BA73" i="1"/>
  <c r="AO74" i="1"/>
  <c r="AQ74" i="1"/>
  <c r="AS74" i="1"/>
  <c r="AW74" i="1"/>
  <c r="AY74" i="1"/>
  <c r="BA74" i="1"/>
  <c r="AO75" i="1"/>
  <c r="AQ75" i="1"/>
  <c r="AS75" i="1"/>
  <c r="AW75" i="1"/>
  <c r="AY75" i="1"/>
  <c r="BA75" i="1"/>
  <c r="AO76" i="1"/>
  <c r="AQ76" i="1"/>
  <c r="AS76" i="1"/>
  <c r="AW76" i="1"/>
  <c r="AY76" i="1"/>
  <c r="BA76" i="1"/>
  <c r="AS77" i="1"/>
  <c r="AY77" i="1"/>
  <c r="BA77" i="1"/>
  <c r="AO78" i="1"/>
  <c r="AQ78" i="1"/>
  <c r="AS78" i="1"/>
  <c r="AW78" i="1"/>
  <c r="AY78" i="1"/>
  <c r="BA78" i="1"/>
  <c r="AO79" i="1"/>
  <c r="AQ79" i="1"/>
  <c r="AS79" i="1"/>
  <c r="AW79" i="1"/>
  <c r="AY79" i="1"/>
  <c r="BA79" i="1"/>
  <c r="AO80" i="1"/>
  <c r="AQ80" i="1"/>
  <c r="AS80" i="1"/>
  <c r="AW80" i="1"/>
  <c r="AY80" i="1"/>
  <c r="BA80" i="1"/>
  <c r="AO81" i="1"/>
  <c r="AQ81" i="1"/>
  <c r="AS81" i="1"/>
  <c r="AW81" i="1"/>
  <c r="AY81" i="1"/>
  <c r="BA81" i="1"/>
  <c r="AO82" i="1"/>
  <c r="AQ82" i="1"/>
  <c r="AS82" i="1"/>
  <c r="AW82" i="1"/>
  <c r="AY82" i="1"/>
  <c r="BA82" i="1"/>
  <c r="AS83" i="1"/>
  <c r="AY83" i="1"/>
  <c r="BA83" i="1"/>
  <c r="AO84" i="1"/>
  <c r="AQ84" i="1"/>
  <c r="AS84" i="1"/>
  <c r="AW84" i="1"/>
  <c r="AY84" i="1"/>
  <c r="BA84" i="1"/>
  <c r="AO85" i="1"/>
  <c r="AQ85" i="1"/>
  <c r="AS85" i="1"/>
  <c r="AW85" i="1"/>
  <c r="AY85" i="1"/>
  <c r="BA85" i="1"/>
  <c r="AO86" i="1"/>
  <c r="AQ86" i="1"/>
  <c r="AS86" i="1"/>
  <c r="AW86" i="1"/>
  <c r="AY86" i="1"/>
  <c r="BA86" i="1"/>
  <c r="AO87" i="1"/>
  <c r="AQ87" i="1"/>
  <c r="AS87" i="1"/>
  <c r="AW87" i="1"/>
  <c r="AY87" i="1"/>
  <c r="BA87" i="1"/>
  <c r="AO88" i="1"/>
  <c r="AQ88" i="1"/>
  <c r="AS88" i="1"/>
  <c r="AW88" i="1"/>
  <c r="AY88" i="1"/>
  <c r="BA88" i="1"/>
  <c r="AS89" i="1"/>
  <c r="AY89" i="1"/>
  <c r="BA89" i="1"/>
  <c r="AS90" i="1"/>
  <c r="AY90" i="1"/>
  <c r="BA90" i="1"/>
  <c r="AS91" i="1"/>
  <c r="AY91" i="1"/>
  <c r="BA91" i="1"/>
  <c r="AS92" i="1"/>
  <c r="AY92" i="1"/>
  <c r="BA92" i="1"/>
  <c r="AO93" i="1"/>
  <c r="AQ93" i="1"/>
  <c r="AS93" i="1"/>
  <c r="AW93" i="1"/>
  <c r="AY93" i="1"/>
  <c r="BA93" i="1"/>
  <c r="AO94" i="1"/>
  <c r="AQ94" i="1"/>
  <c r="AS94" i="1"/>
  <c r="AW94" i="1"/>
  <c r="AY94" i="1"/>
  <c r="BA94" i="1"/>
  <c r="AS95" i="1"/>
  <c r="AY95" i="1"/>
  <c r="BA95" i="1"/>
  <c r="AS96" i="1"/>
  <c r="AY96" i="1"/>
  <c r="BA96" i="1"/>
  <c r="AO97" i="1"/>
  <c r="AQ97" i="1"/>
  <c r="AS97" i="1"/>
  <c r="AW97" i="1"/>
  <c r="AY97" i="1"/>
  <c r="BA97" i="1"/>
  <c r="AO98" i="1"/>
  <c r="AQ98" i="1"/>
  <c r="AS98" i="1"/>
  <c r="AW98" i="1"/>
  <c r="AY98" i="1"/>
  <c r="BA98" i="1"/>
  <c r="AO99" i="1"/>
  <c r="AQ99" i="1"/>
  <c r="AS99" i="1"/>
  <c r="AW99" i="1"/>
  <c r="AY99" i="1"/>
  <c r="BA99" i="1"/>
  <c r="AO100" i="1"/>
  <c r="AQ100" i="1"/>
  <c r="AS100" i="1"/>
  <c r="AW100" i="1"/>
  <c r="AY100" i="1"/>
  <c r="BA100" i="1"/>
  <c r="AS101" i="1"/>
  <c r="AY101" i="1"/>
  <c r="BA101" i="1"/>
  <c r="AO102" i="1"/>
  <c r="AQ102" i="1"/>
  <c r="AS102" i="1"/>
  <c r="AW102" i="1"/>
  <c r="AY102" i="1"/>
  <c r="BA102" i="1"/>
  <c r="AO103" i="1"/>
  <c r="AQ103" i="1"/>
  <c r="AS103" i="1"/>
  <c r="AW103" i="1"/>
  <c r="AY103" i="1"/>
  <c r="BA103" i="1"/>
  <c r="AO104" i="1"/>
  <c r="AQ104" i="1"/>
  <c r="AS104" i="1"/>
  <c r="AW104" i="1"/>
  <c r="AY104" i="1"/>
  <c r="BA104" i="1"/>
  <c r="AO105" i="1"/>
  <c r="AQ105" i="1"/>
  <c r="AS105" i="1"/>
  <c r="AW105" i="1"/>
  <c r="AY105" i="1"/>
  <c r="BA105" i="1"/>
  <c r="AO106" i="1"/>
  <c r="AQ106" i="1"/>
  <c r="AS106" i="1"/>
  <c r="AW106" i="1"/>
  <c r="AY106" i="1"/>
  <c r="BA106" i="1"/>
  <c r="AS107" i="1"/>
  <c r="AY107" i="1"/>
  <c r="BA107" i="1"/>
  <c r="AO108" i="1"/>
  <c r="AQ108" i="1"/>
  <c r="AS108" i="1"/>
  <c r="AW108" i="1"/>
  <c r="AY108" i="1"/>
  <c r="BA108" i="1"/>
  <c r="AO109" i="1"/>
  <c r="AQ109" i="1"/>
  <c r="AS109" i="1"/>
  <c r="AW109" i="1"/>
  <c r="AY109" i="1"/>
  <c r="BA109" i="1"/>
  <c r="AO110" i="1"/>
  <c r="AQ110" i="1"/>
  <c r="AS110" i="1"/>
  <c r="AW110" i="1"/>
  <c r="AY110" i="1"/>
  <c r="BA110" i="1"/>
  <c r="AO111" i="1"/>
  <c r="AQ111" i="1"/>
  <c r="AS111" i="1"/>
  <c r="AW111" i="1"/>
  <c r="AY111" i="1"/>
  <c r="BA111" i="1"/>
  <c r="AO112" i="1"/>
  <c r="AQ112" i="1"/>
  <c r="AS112" i="1"/>
  <c r="AW112" i="1"/>
  <c r="AY112" i="1"/>
  <c r="BA112" i="1"/>
  <c r="AS122" i="1"/>
  <c r="AY122" i="1"/>
  <c r="BA122" i="1"/>
  <c r="AO123" i="1"/>
  <c r="AQ123" i="1"/>
  <c r="AS123" i="1"/>
  <c r="AW123" i="1"/>
  <c r="AY123" i="1"/>
  <c r="BA123" i="1"/>
  <c r="AO124" i="1"/>
  <c r="AQ124" i="1"/>
  <c r="AS124" i="1"/>
  <c r="AW124" i="1"/>
  <c r="AY124" i="1"/>
  <c r="BA124" i="1"/>
  <c r="AO125" i="1"/>
  <c r="AQ125" i="1"/>
  <c r="AS125" i="1"/>
  <c r="AW125" i="1"/>
  <c r="AY125" i="1"/>
  <c r="BA125" i="1"/>
  <c r="AO126" i="1"/>
  <c r="AQ126" i="1"/>
  <c r="AS126" i="1"/>
  <c r="AW126" i="1"/>
  <c r="AY126" i="1"/>
  <c r="BA126" i="1"/>
  <c r="AO127" i="1"/>
  <c r="AQ127" i="1"/>
  <c r="AS127" i="1"/>
  <c r="AW127" i="1"/>
  <c r="AY127" i="1"/>
  <c r="BA127" i="1"/>
  <c r="AO35" i="1"/>
  <c r="AQ35" i="1"/>
  <c r="AS35" i="1"/>
  <c r="AU35" i="1"/>
  <c r="AW35" i="1"/>
  <c r="BA35" i="1"/>
  <c r="U11" i="3"/>
  <c r="U10" i="3"/>
  <c r="U9" i="3"/>
  <c r="U8" i="3"/>
  <c r="U7" i="3"/>
  <c r="U6" i="3"/>
  <c r="U5" i="3"/>
  <c r="U4" i="3"/>
  <c r="U3" i="3"/>
  <c r="AE35" i="1"/>
  <c r="AH35" i="1" s="1"/>
  <c r="AG41" i="1"/>
  <c r="AH42" i="1"/>
  <c r="AH43" i="1"/>
  <c r="AH44" i="1"/>
  <c r="AH45" i="1"/>
  <c r="AH46" i="1"/>
  <c r="AG47" i="1"/>
  <c r="AH48" i="1"/>
  <c r="AH49" i="1"/>
  <c r="AH50" i="1"/>
  <c r="AH51" i="1"/>
  <c r="AH52" i="1"/>
  <c r="BE127" i="1"/>
  <c r="AH127" i="1"/>
  <c r="BE126" i="1"/>
  <c r="AH126" i="1"/>
  <c r="BE125" i="1"/>
  <c r="AH125" i="1"/>
  <c r="BE124" i="1"/>
  <c r="AH124" i="1"/>
  <c r="BE123" i="1"/>
  <c r="AH123" i="1"/>
  <c r="BE122" i="1"/>
  <c r="AG122" i="1"/>
  <c r="AE122" i="1"/>
  <c r="AH122" i="1" s="1"/>
  <c r="AH121" i="1"/>
  <c r="AH117" i="1"/>
  <c r="AH116" i="1"/>
  <c r="AH115" i="1"/>
  <c r="AH114" i="1"/>
  <c r="AG113" i="1"/>
  <c r="AE113" i="1"/>
  <c r="AH113" i="1" s="1"/>
  <c r="AI113" i="1" s="1"/>
  <c r="BE112" i="1"/>
  <c r="AH112" i="1"/>
  <c r="BE111" i="1"/>
  <c r="AH111" i="1"/>
  <c r="BE110" i="1"/>
  <c r="AH110" i="1"/>
  <c r="BE109" i="1"/>
  <c r="AH109" i="1"/>
  <c r="BE108" i="1"/>
  <c r="AH108" i="1"/>
  <c r="BE107" i="1"/>
  <c r="AG107" i="1"/>
  <c r="AE107" i="1"/>
  <c r="AH107" i="1" s="1"/>
  <c r="BE106" i="1"/>
  <c r="AH106" i="1"/>
  <c r="BE105" i="1"/>
  <c r="AH105" i="1"/>
  <c r="BE104" i="1"/>
  <c r="AH104" i="1"/>
  <c r="BE103" i="1"/>
  <c r="AH103" i="1"/>
  <c r="BE102" i="1"/>
  <c r="AH102" i="1"/>
  <c r="BE101" i="1"/>
  <c r="AG101" i="1"/>
  <c r="AE101" i="1"/>
  <c r="AH101" i="1" s="1"/>
  <c r="AH100" i="1"/>
  <c r="AH99" i="1"/>
  <c r="AH98" i="1"/>
  <c r="AH97" i="1"/>
  <c r="AH96" i="1"/>
  <c r="BE95" i="1"/>
  <c r="AG95" i="1"/>
  <c r="AE95" i="1"/>
  <c r="AH95" i="1" s="1"/>
  <c r="BM95" i="1" s="1"/>
  <c r="BE94" i="1"/>
  <c r="AH94" i="1"/>
  <c r="BE93" i="1"/>
  <c r="AH93" i="1"/>
  <c r="BE92" i="1"/>
  <c r="AH92" i="1"/>
  <c r="BE91" i="1"/>
  <c r="AH91" i="1"/>
  <c r="BE90" i="1"/>
  <c r="AH90" i="1"/>
  <c r="BE89" i="1"/>
  <c r="AG89" i="1"/>
  <c r="AE89" i="1"/>
  <c r="AH89" i="1" s="1"/>
  <c r="BE88" i="1"/>
  <c r="AH88" i="1"/>
  <c r="BE87" i="1"/>
  <c r="AH87" i="1"/>
  <c r="BE86" i="1"/>
  <c r="AH86" i="1"/>
  <c r="BE85" i="1"/>
  <c r="AH85" i="1"/>
  <c r="BE84" i="1"/>
  <c r="AH84" i="1"/>
  <c r="BE83" i="1"/>
  <c r="AG83" i="1"/>
  <c r="AE83" i="1"/>
  <c r="AH83" i="1" s="1"/>
  <c r="AI83" i="1" s="1"/>
  <c r="BE82" i="1"/>
  <c r="AH82" i="1"/>
  <c r="BE81" i="1"/>
  <c r="AH81" i="1"/>
  <c r="BE80" i="1"/>
  <c r="AH80" i="1"/>
  <c r="BE79" i="1"/>
  <c r="AH79" i="1"/>
  <c r="BE78" i="1"/>
  <c r="AH78" i="1"/>
  <c r="BE77" i="1"/>
  <c r="AG77" i="1"/>
  <c r="AE77" i="1"/>
  <c r="AH77" i="1" s="1"/>
  <c r="AH76" i="1"/>
  <c r="AH75" i="1"/>
  <c r="AH74" i="1"/>
  <c r="AH73" i="1"/>
  <c r="AH72" i="1"/>
  <c r="BE71" i="1"/>
  <c r="AG71" i="1"/>
  <c r="AE71" i="1"/>
  <c r="AH71" i="1" s="1"/>
  <c r="BM71" i="1" s="1"/>
  <c r="AH70" i="1"/>
  <c r="AH69" i="1"/>
  <c r="AH68" i="1"/>
  <c r="AH67" i="1"/>
  <c r="AH66" i="1"/>
  <c r="BE65" i="1"/>
  <c r="AG65" i="1"/>
  <c r="AE65" i="1"/>
  <c r="AH65" i="1" s="1"/>
  <c r="AJ65" i="1" s="1"/>
  <c r="AH64" i="1"/>
  <c r="AH63" i="1"/>
  <c r="AH62" i="1"/>
  <c r="AH61" i="1"/>
  <c r="AH60" i="1"/>
  <c r="BE59" i="1"/>
  <c r="AG59" i="1"/>
  <c r="AE59" i="1"/>
  <c r="AH59" i="1" s="1"/>
  <c r="AH58" i="1"/>
  <c r="AH57" i="1"/>
  <c r="AH56" i="1"/>
  <c r="AH55" i="1"/>
  <c r="AH54" i="1"/>
  <c r="BE53" i="1"/>
  <c r="AG53" i="1"/>
  <c r="AE53" i="1"/>
  <c r="AH53" i="1" s="1"/>
  <c r="BM53" i="1" s="1"/>
  <c r="BE48" i="1"/>
  <c r="BE47" i="1"/>
  <c r="AE47" i="1"/>
  <c r="AH47" i="1" s="1"/>
  <c r="BE41" i="1"/>
  <c r="AE41" i="1"/>
  <c r="AH41" i="1" s="1"/>
  <c r="AH40" i="1"/>
  <c r="AH39" i="1"/>
  <c r="AH38" i="1"/>
  <c r="AH37" i="1"/>
  <c r="AH36" i="1"/>
  <c r="AG35" i="1"/>
  <c r="BI122" i="1"/>
  <c r="BJ122" i="1" s="1"/>
  <c r="BB127" i="1" l="1"/>
  <c r="BC127" i="1" s="1"/>
  <c r="BF127" i="1" s="1"/>
  <c r="BG127" i="1" s="1"/>
  <c r="BB125" i="1"/>
  <c r="BC125" i="1" s="1"/>
  <c r="BF125" i="1" s="1"/>
  <c r="BG125" i="1" s="1"/>
  <c r="BB123" i="1"/>
  <c r="BC123" i="1" s="1"/>
  <c r="BF123" i="1" s="1"/>
  <c r="BG123" i="1" s="1"/>
  <c r="BB111" i="1"/>
  <c r="BC111" i="1" s="1"/>
  <c r="BF111" i="1" s="1"/>
  <c r="BG111" i="1" s="1"/>
  <c r="BB109" i="1"/>
  <c r="BC109" i="1" s="1"/>
  <c r="BF109" i="1" s="1"/>
  <c r="BG109" i="1" s="1"/>
  <c r="BB103" i="1"/>
  <c r="BC103" i="1" s="1"/>
  <c r="BF103" i="1" s="1"/>
  <c r="BG103" i="1" s="1"/>
  <c r="BB101" i="1"/>
  <c r="BC101" i="1" s="1"/>
  <c r="BF101" i="1" s="1"/>
  <c r="BG101" i="1" s="1"/>
  <c r="BH101" i="1" s="1"/>
  <c r="BI101" i="1" s="1"/>
  <c r="BJ101" i="1" s="1"/>
  <c r="BK101" i="1" s="1"/>
  <c r="BL101" i="1" s="1"/>
  <c r="BB95" i="1"/>
  <c r="BC95" i="1" s="1"/>
  <c r="BF95" i="1" s="1"/>
  <c r="BG95" i="1" s="1"/>
  <c r="BB93" i="1"/>
  <c r="BC93" i="1" s="1"/>
  <c r="BF93" i="1" s="1"/>
  <c r="BG93" i="1" s="1"/>
  <c r="BB91" i="1"/>
  <c r="BC91" i="1" s="1"/>
  <c r="BF91" i="1" s="1"/>
  <c r="BG91" i="1" s="1"/>
  <c r="BB87" i="1"/>
  <c r="BC87" i="1" s="1"/>
  <c r="BF87" i="1" s="1"/>
  <c r="BG87" i="1" s="1"/>
  <c r="BB85" i="1"/>
  <c r="BC85" i="1" s="1"/>
  <c r="BF85" i="1" s="1"/>
  <c r="BG85" i="1" s="1"/>
  <c r="BB82" i="1"/>
  <c r="BC82" i="1" s="1"/>
  <c r="BF82" i="1" s="1"/>
  <c r="BG82" i="1" s="1"/>
  <c r="BB80" i="1"/>
  <c r="BC80" i="1" s="1"/>
  <c r="BF80" i="1" s="1"/>
  <c r="BG80" i="1" s="1"/>
  <c r="BB78" i="1"/>
  <c r="BC78" i="1" s="1"/>
  <c r="BF78" i="1" s="1"/>
  <c r="BG78" i="1" s="1"/>
  <c r="BB71" i="1"/>
  <c r="BC71" i="1" s="1"/>
  <c r="BF71" i="1" s="1"/>
  <c r="BG71" i="1" s="1"/>
  <c r="BB59" i="1"/>
  <c r="BC59" i="1" s="1"/>
  <c r="BF59" i="1" s="1"/>
  <c r="BG59" i="1" s="1"/>
  <c r="BH59" i="1" s="1"/>
  <c r="BI59" i="1" s="1"/>
  <c r="BJ59" i="1" s="1"/>
  <c r="BK59" i="1" s="1"/>
  <c r="BL59" i="1" s="1"/>
  <c r="BB53" i="1"/>
  <c r="BC53" i="1" s="1"/>
  <c r="BF53" i="1" s="1"/>
  <c r="BG53" i="1" s="1"/>
  <c r="BB47" i="1"/>
  <c r="BC47" i="1" s="1"/>
  <c r="BF47" i="1" s="1"/>
  <c r="BG47" i="1" s="1"/>
  <c r="BB41" i="1"/>
  <c r="BC41" i="1" s="1"/>
  <c r="BF41" i="1" s="1"/>
  <c r="BG41" i="1" s="1"/>
  <c r="BB104" i="1"/>
  <c r="BC104" i="1" s="1"/>
  <c r="BF104" i="1" s="1"/>
  <c r="BG104" i="1" s="1"/>
  <c r="BB84" i="1"/>
  <c r="BC84" i="1" s="1"/>
  <c r="BF84" i="1" s="1"/>
  <c r="BG84" i="1" s="1"/>
  <c r="BB79" i="1"/>
  <c r="BC79" i="1" s="1"/>
  <c r="BF79" i="1" s="1"/>
  <c r="BG79" i="1" s="1"/>
  <c r="BB83" i="1"/>
  <c r="BC83" i="1" s="1"/>
  <c r="BF83" i="1" s="1"/>
  <c r="BG83" i="1" s="1"/>
  <c r="BH83" i="1" s="1"/>
  <c r="BI83" i="1" s="1"/>
  <c r="BJ83" i="1" s="1"/>
  <c r="BK83" i="1" s="1"/>
  <c r="BL83" i="1" s="1"/>
  <c r="BB90" i="1"/>
  <c r="BC90" i="1" s="1"/>
  <c r="BF90" i="1" s="1"/>
  <c r="BG90" i="1" s="1"/>
  <c r="BB107" i="1"/>
  <c r="BC107" i="1" s="1"/>
  <c r="BF107" i="1" s="1"/>
  <c r="BG107" i="1" s="1"/>
  <c r="BH107" i="1" s="1"/>
  <c r="BI107" i="1" s="1"/>
  <c r="BJ107" i="1" s="1"/>
  <c r="BK107" i="1" s="1"/>
  <c r="BL107" i="1" s="1"/>
  <c r="AI65" i="1"/>
  <c r="BM101" i="1"/>
  <c r="AJ101" i="1"/>
  <c r="BB92" i="1"/>
  <c r="BC92" i="1" s="1"/>
  <c r="BF92" i="1" s="1"/>
  <c r="BG92" i="1" s="1"/>
  <c r="BB81" i="1"/>
  <c r="BC81" i="1" s="1"/>
  <c r="BF81" i="1" s="1"/>
  <c r="BG81" i="1" s="1"/>
  <c r="BB48" i="1"/>
  <c r="BC48" i="1" s="1"/>
  <c r="BF48" i="1" s="1"/>
  <c r="BG48" i="1" s="1"/>
  <c r="BB77" i="1"/>
  <c r="BC77" i="1" s="1"/>
  <c r="BF77" i="1" s="1"/>
  <c r="BG77" i="1" s="1"/>
  <c r="BH77" i="1" s="1"/>
  <c r="BI77" i="1" s="1"/>
  <c r="BJ77" i="1" s="1"/>
  <c r="BK77" i="1" s="1"/>
  <c r="BL77" i="1" s="1"/>
  <c r="BB126" i="1"/>
  <c r="BC126" i="1" s="1"/>
  <c r="BF126" i="1" s="1"/>
  <c r="BG126" i="1" s="1"/>
  <c r="BB124" i="1"/>
  <c r="BC124" i="1" s="1"/>
  <c r="BF124" i="1" s="1"/>
  <c r="BG124" i="1" s="1"/>
  <c r="BB112" i="1"/>
  <c r="BC112" i="1" s="1"/>
  <c r="BF112" i="1" s="1"/>
  <c r="BG112" i="1" s="1"/>
  <c r="BB108" i="1"/>
  <c r="BC108" i="1" s="1"/>
  <c r="BF108" i="1" s="1"/>
  <c r="BG108" i="1" s="1"/>
  <c r="BB106" i="1"/>
  <c r="BC106" i="1" s="1"/>
  <c r="BF106" i="1" s="1"/>
  <c r="BG106" i="1" s="1"/>
  <c r="BB102" i="1"/>
  <c r="BC102" i="1" s="1"/>
  <c r="BF102" i="1" s="1"/>
  <c r="BG102" i="1" s="1"/>
  <c r="BB94" i="1"/>
  <c r="BC94" i="1" s="1"/>
  <c r="BF94" i="1" s="1"/>
  <c r="BG94" i="1" s="1"/>
  <c r="BB88" i="1"/>
  <c r="BC88" i="1" s="1"/>
  <c r="BF88" i="1" s="1"/>
  <c r="BG88" i="1" s="1"/>
  <c r="BB65" i="1"/>
  <c r="BC65" i="1" s="1"/>
  <c r="BF65" i="1" s="1"/>
  <c r="BG65" i="1" s="1"/>
  <c r="BH65" i="1" s="1"/>
  <c r="BI65" i="1" s="1"/>
  <c r="BJ65" i="1" s="1"/>
  <c r="BK65" i="1" s="1"/>
  <c r="BL65" i="1" s="1"/>
  <c r="BB110" i="1"/>
  <c r="BC110" i="1" s="1"/>
  <c r="BF110" i="1" s="1"/>
  <c r="BG110" i="1" s="1"/>
  <c r="BB105" i="1"/>
  <c r="BC105" i="1" s="1"/>
  <c r="BF105" i="1" s="1"/>
  <c r="BG105" i="1" s="1"/>
  <c r="BB89" i="1"/>
  <c r="BC89" i="1" s="1"/>
  <c r="BF89" i="1" s="1"/>
  <c r="BG89" i="1" s="1"/>
  <c r="BB122" i="1"/>
  <c r="BB86" i="1"/>
  <c r="BC86" i="1" s="1"/>
  <c r="BF86" i="1" s="1"/>
  <c r="BG86" i="1" s="1"/>
  <c r="BB35" i="1"/>
  <c r="BC35" i="1" s="1"/>
  <c r="BF35" i="1" s="1"/>
  <c r="BG35" i="1" s="1"/>
  <c r="BH35" i="1" s="1"/>
  <c r="BI35" i="1" s="1"/>
  <c r="BJ35" i="1" s="1"/>
  <c r="BK35" i="1" s="1"/>
  <c r="BL35" i="1" s="1"/>
  <c r="AJ89" i="1"/>
  <c r="AI89" i="1"/>
  <c r="AJ77" i="1"/>
  <c r="BM77" i="1"/>
  <c r="AI101" i="1"/>
  <c r="BM65" i="1"/>
  <c r="AI71" i="1"/>
  <c r="BM41" i="1"/>
  <c r="AI41" i="1"/>
  <c r="BB113" i="1"/>
  <c r="BC113" i="1" s="1"/>
  <c r="BF113" i="1" s="1"/>
  <c r="BG113" i="1" s="1"/>
  <c r="BH113" i="1" s="1"/>
  <c r="BI113" i="1" s="1"/>
  <c r="BJ113" i="1" s="1"/>
  <c r="BK113" i="1" s="1"/>
  <c r="BL113" i="1" s="1"/>
  <c r="BB117" i="1"/>
  <c r="BC117" i="1" s="1"/>
  <c r="BF117" i="1" s="1"/>
  <c r="AJ71" i="1"/>
  <c r="AI59" i="1"/>
  <c r="AJ59" i="1"/>
  <c r="BM59" i="1"/>
  <c r="AJ95" i="1"/>
  <c r="AI95" i="1"/>
  <c r="BM107" i="1"/>
  <c r="AI107" i="1"/>
  <c r="AJ107" i="1"/>
  <c r="AJ41" i="1"/>
  <c r="BM47" i="1"/>
  <c r="AJ47" i="1"/>
  <c r="AI47" i="1"/>
  <c r="BM122" i="1"/>
  <c r="AJ122" i="1"/>
  <c r="AI122" i="1"/>
  <c r="AI53" i="1"/>
  <c r="AJ53" i="1"/>
  <c r="BM83" i="1"/>
  <c r="AJ83" i="1"/>
  <c r="BK122" i="1"/>
  <c r="BL122" i="1" s="1"/>
  <c r="AI35" i="1"/>
  <c r="BM35" i="1"/>
  <c r="AJ35" i="1"/>
  <c r="AJ113" i="1"/>
  <c r="BM113" i="1"/>
  <c r="AI77" i="1"/>
  <c r="BM89" i="1"/>
  <c r="BH47" i="1" l="1"/>
  <c r="BI47" i="1" s="1"/>
  <c r="BJ47" i="1" s="1"/>
  <c r="BK47" i="1" s="1"/>
  <c r="BL47" i="1" s="1"/>
  <c r="BN47" i="1" s="1"/>
  <c r="BO47" i="1" s="1"/>
  <c r="BH41" i="1"/>
  <c r="BI41" i="1" s="1"/>
  <c r="BJ41" i="1" s="1"/>
  <c r="BK41" i="1" s="1"/>
  <c r="BL41" i="1" s="1"/>
  <c r="BN41" i="1" s="1"/>
  <c r="BO41" i="1" s="1"/>
  <c r="BC122" i="1"/>
  <c r="BF122" i="1" s="1"/>
  <c r="BG122" i="1" s="1"/>
  <c r="BI128" i="1"/>
  <c r="BJ128" i="1" s="1"/>
  <c r="BK128" i="1" s="1"/>
  <c r="BL128" i="1" s="1"/>
  <c r="BN128" i="1" s="1"/>
  <c r="BH53" i="1"/>
  <c r="BI53" i="1" s="1"/>
  <c r="BJ53" i="1" s="1"/>
  <c r="BK53" i="1" s="1"/>
  <c r="BL53" i="1" s="1"/>
  <c r="BN53" i="1" s="1"/>
  <c r="BO53" i="1" s="1"/>
  <c r="BH95" i="1"/>
  <c r="BI95" i="1" s="1"/>
  <c r="BJ95" i="1" s="1"/>
  <c r="BK95" i="1" s="1"/>
  <c r="BL95" i="1" s="1"/>
  <c r="BN95" i="1" s="1"/>
  <c r="BO95" i="1" s="1"/>
  <c r="BH89" i="1"/>
  <c r="BI89" i="1" s="1"/>
  <c r="BJ89" i="1" s="1"/>
  <c r="BK89" i="1" s="1"/>
  <c r="BL89" i="1" s="1"/>
  <c r="BN89" i="1" s="1"/>
  <c r="BN107" i="1"/>
  <c r="BO107" i="1" s="1"/>
  <c r="BN113" i="1"/>
  <c r="BO113" i="1" s="1"/>
  <c r="BN65" i="1"/>
  <c r="BH71" i="1"/>
  <c r="BI71" i="1" s="1"/>
  <c r="BJ71" i="1" s="1"/>
  <c r="BK71" i="1" s="1"/>
  <c r="BL71" i="1" s="1"/>
  <c r="BN71" i="1" s="1"/>
  <c r="BO71" i="1" s="1"/>
  <c r="BN122" i="1"/>
  <c r="BN101" i="1"/>
  <c r="BO101" i="1" s="1"/>
  <c r="BN83" i="1"/>
  <c r="BN77" i="1"/>
  <c r="BO77" i="1" s="1"/>
  <c r="BN35" i="1"/>
  <c r="BO35" i="1" s="1"/>
  <c r="BN5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DIGITAL EXITO</author>
  </authors>
  <commentList>
    <comment ref="D34" authorId="0" shapeId="0" xr:uid="{00000000-0006-0000-0000-000001000000}">
      <text>
        <r>
          <rPr>
            <sz val="9"/>
            <color indexed="81"/>
            <rFont val="Tahoma"/>
            <family val="2"/>
          </rPr>
          <t xml:space="preserve">Para su correcta descripción remitirse a la Hoja </t>
        </r>
        <r>
          <rPr>
            <b/>
            <sz val="9"/>
            <color indexed="81"/>
            <rFont val="Tahoma"/>
            <family val="2"/>
          </rPr>
          <t>Riesgo Corrupción</t>
        </r>
      </text>
    </comment>
    <comment ref="AK34" authorId="0" shapeId="0" xr:uid="{00000000-0006-0000-0000-000002000000}">
      <text>
        <r>
          <rPr>
            <b/>
            <sz val="9"/>
            <color rgb="FF000000"/>
            <rFont val="Tahoma"/>
            <family val="2"/>
          </rPr>
          <t xml:space="preserve">
</t>
        </r>
        <r>
          <rPr>
            <b/>
            <sz val="9"/>
            <color rgb="FF000000"/>
            <rFont val="Tahoma"/>
            <family val="2"/>
          </rPr>
          <t xml:space="preserve">
</t>
        </r>
        <r>
          <rPr>
            <sz val="9"/>
            <color rgb="FF000000"/>
            <rFont val="Tahoma"/>
            <family val="2"/>
          </rPr>
          <t>Para una CORRECTA descripción del Control, remitirse a la Hoja CONTROLES</t>
        </r>
      </text>
    </comment>
  </commentList>
</comments>
</file>

<file path=xl/sharedStrings.xml><?xml version="1.0" encoding="utf-8"?>
<sst xmlns="http://schemas.openxmlformats.org/spreadsheetml/2006/main" count="1853" uniqueCount="482">
  <si>
    <t>IDENTIFICACIÓN DEL RIESGO</t>
  </si>
  <si>
    <t>ANÁLISIS DEL RIESGO</t>
  </si>
  <si>
    <t>MEDIDAS DE RESPUESTA</t>
  </si>
  <si>
    <t>Análisis de Impacto Riesgos de Corrupción</t>
  </si>
  <si>
    <t>Riesgo Inherente</t>
  </si>
  <si>
    <t>CONTROLES</t>
  </si>
  <si>
    <t>Diseño del Control</t>
  </si>
  <si>
    <t>Ejecución del Control</t>
  </si>
  <si>
    <t>Solidez Individual de cada Control</t>
  </si>
  <si>
    <t>Solidez del Conjunto de Controles</t>
  </si>
  <si>
    <t>Riesgo Residual</t>
  </si>
  <si>
    <t>N°</t>
  </si>
  <si>
    <t>PROCESO</t>
  </si>
  <si>
    <t>OBJETIVO DEL PROCESO</t>
  </si>
  <si>
    <t xml:space="preserve"> RIESGO</t>
  </si>
  <si>
    <t>CAUSA</t>
  </si>
  <si>
    <t>Clasificación de la Causa</t>
  </si>
  <si>
    <t>CONSECUENCIAS</t>
  </si>
  <si>
    <t>1. ¿Afecta al grupo de funcionarios del proceso?</t>
  </si>
  <si>
    <t>2. ¿Afecta el cumplimiento de metas y objetivos de la dependencia?</t>
  </si>
  <si>
    <t>3. ¿Afecta el cumplimiento de misión de la Entidad?</t>
  </si>
  <si>
    <t>4. ¿Afecta el cumplimiento de la misión del sector al que pertenece la Entidad?</t>
  </si>
  <si>
    <t>5. ¿Genera pérdida de confianza de la entidad, afectando la reputación?</t>
  </si>
  <si>
    <t>6. ¿Genera pérdida de Recursos Económicos?</t>
  </si>
  <si>
    <t>7. ¿Afecta la generación de los productos o la prestación de servicios?</t>
  </si>
  <si>
    <t>8. ¿Da lugar al detrimento de calidad de vida de la comunidad por la pérdida del bien, servicios o recursos públicos?</t>
  </si>
  <si>
    <t>9. ¿Genera pérdida de información de la Entidad?</t>
  </si>
  <si>
    <t>10. ¿Genera intervención de los órganos de control, de la Fiscalía u otro ente?</t>
  </si>
  <si>
    <t>11. ¿Da lugar a procesos sancionatorios?</t>
  </si>
  <si>
    <t>12. ¿Da lugar a procesos disciplinarios?</t>
  </si>
  <si>
    <t>13. ¿Da lugar a procesos fiscales?</t>
  </si>
  <si>
    <t>14. ¿Da lugar a procesos penales</t>
  </si>
  <si>
    <t>15. ¿Genera pérdida de credibilidad del sector?</t>
  </si>
  <si>
    <t>16. ¿Ocasiona lesiones físicas o pérdida de vidas humanas?</t>
  </si>
  <si>
    <t>17. ¿Afecta la imagen regional?</t>
  </si>
  <si>
    <t>18. ¿Afecta la imagen nacional?</t>
  </si>
  <si>
    <t>19. ¿Genera daño ambiental?</t>
  </si>
  <si>
    <t>CONTADOR DE IMPACTO</t>
  </si>
  <si>
    <t>PROBABILIDAD</t>
  </si>
  <si>
    <t>IMPACTO</t>
  </si>
  <si>
    <t xml:space="preserve">EVALUACIÓN </t>
  </si>
  <si>
    <t>DESCRIPCIÓN DEL CONTROL</t>
  </si>
  <si>
    <t>Causa que ataca</t>
  </si>
  <si>
    <t>CLASE DE CONTROL EXISTENTE</t>
  </si>
  <si>
    <t>1. ¿Existe un responsable asignado de la ejecución?</t>
  </si>
  <si>
    <t>2. ¿El responsable tiene la autoridad y adecuada segregación de funciones en la ejecución del control?</t>
  </si>
  <si>
    <t>3. ¿La oportunidad en que se ejecuta el control ayuda a prevenir la mitigación del riesgo o a detectar la materialización del riesgo en manera oportuna?</t>
  </si>
  <si>
    <t>4. ¿Las actividades que desarrollan en el control realmente buscan por si sola prevenir o detectar las causas que puedan dar origen al riesgo, ejemplo: Verificar, Validar, Cotejar, Comparar, Revisar?</t>
  </si>
  <si>
    <t>5. ¿La fuente de Información que se utiliza en el desarrollo del control es información confiable que permita mitigar el riesgo?</t>
  </si>
  <si>
    <t>6. ¿Las observaciones, desviaciones o diferencias identificadas como resultados de la ejecución del control son investigadas y resueltas de manera oportuna?</t>
  </si>
  <si>
    <t>7. ¿Se deja evidencia o rastro de la ejecución del control, que permita cualquier tercero con la evidencia, llegar a la misma conclusión?</t>
  </si>
  <si>
    <t>Total Diseño de Control</t>
  </si>
  <si>
    <t>RANGO DE CALIFICACIÓN DEL DISEÑO</t>
  </si>
  <si>
    <t>NIVEL DE EJECUCIÓN DEL CONTROL</t>
  </si>
  <si>
    <t>RANGO DE CALIFICACIÓN DE LA EJECUCIÓN</t>
  </si>
  <si>
    <t>SOLIDEZ INDIVIDUAL DE CADA CONTROL</t>
  </si>
  <si>
    <t>Total Solidez Individual</t>
  </si>
  <si>
    <t xml:space="preserve">Promedio de los Controles de  Riesgo </t>
  </si>
  <si>
    <t xml:space="preserve">CALIFICACIÓN DE LA SOLIDEZ DEL CONJUNTO DE CONTROLES </t>
  </si>
  <si>
    <t>Casillas que mueve en Probabilidad</t>
  </si>
  <si>
    <t>OPCIONES DE MANEJO</t>
  </si>
  <si>
    <t>Rara Vez</t>
  </si>
  <si>
    <t>Probable</t>
  </si>
  <si>
    <t>Recuerde que el Riesgo de CORRUPCIÓN debe contar con los cuatro elementos descritos a continuación, para cada riesgo que ud describa, identifique claramente si esta presente cada elemento colocando una X</t>
  </si>
  <si>
    <t>Descripción</t>
  </si>
  <si>
    <t>Acción u omisión</t>
  </si>
  <si>
    <t>Uso del poder</t>
  </si>
  <si>
    <t>Desviar la gestión de lo público</t>
  </si>
  <si>
    <t>Beneficio privado</t>
  </si>
  <si>
    <t>R1</t>
  </si>
  <si>
    <t>R2</t>
  </si>
  <si>
    <t>R3</t>
  </si>
  <si>
    <t>R4</t>
  </si>
  <si>
    <t>R5</t>
  </si>
  <si>
    <t>R6</t>
  </si>
  <si>
    <t>R7</t>
  </si>
  <si>
    <t>R8</t>
  </si>
  <si>
    <t>R9</t>
  </si>
  <si>
    <t>R10</t>
  </si>
  <si>
    <t>R11</t>
  </si>
  <si>
    <t>R12</t>
  </si>
  <si>
    <t>R13</t>
  </si>
  <si>
    <t>R14</t>
  </si>
  <si>
    <t>R15</t>
  </si>
  <si>
    <t>R16</t>
  </si>
  <si>
    <t>AREA DE IMPACTO</t>
  </si>
  <si>
    <t xml:space="preserve">NIVEL ORGANIZACIONAL </t>
  </si>
  <si>
    <t>Fuente de riesgo</t>
  </si>
  <si>
    <t>Area de impacto</t>
  </si>
  <si>
    <t>Nivel organizacional</t>
  </si>
  <si>
    <t>Tipo_de_Riesgo</t>
  </si>
  <si>
    <t>Clase de Causa</t>
  </si>
  <si>
    <t>Probabilidad</t>
  </si>
  <si>
    <t>Impacto</t>
  </si>
  <si>
    <t>Opciones_de_Manejo</t>
  </si>
  <si>
    <t>Control_Existente</t>
  </si>
  <si>
    <t>Evaluación</t>
  </si>
  <si>
    <t>Medidas_de_Respuesta</t>
  </si>
  <si>
    <t>Solidez Controles</t>
  </si>
  <si>
    <t>Personas</t>
  </si>
  <si>
    <t>Calidad</t>
  </si>
  <si>
    <t xml:space="preserve">Estratégico </t>
  </si>
  <si>
    <t xml:space="preserve">Calidad </t>
  </si>
  <si>
    <t>Interna</t>
  </si>
  <si>
    <t>Raro</t>
  </si>
  <si>
    <t>Insignificante</t>
  </si>
  <si>
    <t>Aceptar el Riesgo</t>
  </si>
  <si>
    <t>Preventivo</t>
  </si>
  <si>
    <t>Rara vezInsignificante</t>
  </si>
  <si>
    <t>Bajo</t>
  </si>
  <si>
    <t>Asumir el riesgo</t>
  </si>
  <si>
    <t>Fuerte</t>
  </si>
  <si>
    <t>Tecnologìa</t>
  </si>
  <si>
    <t>Ambiente</t>
  </si>
  <si>
    <t>Táctico</t>
  </si>
  <si>
    <t>Buen nombre y reputación</t>
  </si>
  <si>
    <t>Externa</t>
  </si>
  <si>
    <t>Improbable</t>
  </si>
  <si>
    <t>Menor</t>
  </si>
  <si>
    <t>Evitar el Riesgo</t>
  </si>
  <si>
    <t>Correctivo</t>
  </si>
  <si>
    <t>Rara vezMenor</t>
  </si>
  <si>
    <t>Moderado</t>
  </si>
  <si>
    <t xml:space="preserve"> Reducir el riesgo</t>
  </si>
  <si>
    <t>Procesos</t>
  </si>
  <si>
    <t>Información</t>
  </si>
  <si>
    <t>Operativo</t>
  </si>
  <si>
    <t>Ambientales</t>
  </si>
  <si>
    <t>Moderada</t>
  </si>
  <si>
    <t>Compartir el Riesgo</t>
  </si>
  <si>
    <t>Posible</t>
  </si>
  <si>
    <t>Rara vezModerado</t>
  </si>
  <si>
    <t>Alto</t>
  </si>
  <si>
    <t>Reducir el riesgo</t>
  </si>
  <si>
    <t>Débil</t>
  </si>
  <si>
    <t>Infraestructura</t>
  </si>
  <si>
    <t>Servidor público o contratista</t>
  </si>
  <si>
    <t>Mayor</t>
  </si>
  <si>
    <t>Reducir el Riesgo</t>
  </si>
  <si>
    <t>Rara vezMayor</t>
  </si>
  <si>
    <t>Extremo</t>
  </si>
  <si>
    <t>Evitar el riesgo</t>
  </si>
  <si>
    <t>Externos (Eventos Naturales/ Terceros)</t>
  </si>
  <si>
    <t>Credibilidad, buen nombre y reputación</t>
  </si>
  <si>
    <t>Casi seguro</t>
  </si>
  <si>
    <t>Catastrófico</t>
  </si>
  <si>
    <t>Rara vezCatastrófico</t>
  </si>
  <si>
    <t>ImprobableInsignificante</t>
  </si>
  <si>
    <t>ImprobableMenor</t>
  </si>
  <si>
    <t>ImprobableModerado</t>
  </si>
  <si>
    <t>ImprobableMayor</t>
  </si>
  <si>
    <t>ImprobableCatastrófico</t>
  </si>
  <si>
    <t>PosibleInsignificante</t>
  </si>
  <si>
    <t>PosibleMenor</t>
  </si>
  <si>
    <t>PosibleModerado</t>
  </si>
  <si>
    <t>PosibleMayor</t>
  </si>
  <si>
    <t>PosibleCatastrófico</t>
  </si>
  <si>
    <t>ProbableInsignificante</t>
  </si>
  <si>
    <t>ProbableMenor</t>
  </si>
  <si>
    <t>ProbableModerado</t>
  </si>
  <si>
    <t>ProbableMayor</t>
  </si>
  <si>
    <t>ProbableCatastrófico</t>
  </si>
  <si>
    <t>Casi seguroInsignificante</t>
  </si>
  <si>
    <t>Casi seguroMenor</t>
  </si>
  <si>
    <t>Calificación de Impacto</t>
  </si>
  <si>
    <t>Evidencia</t>
  </si>
  <si>
    <t>Control</t>
  </si>
  <si>
    <t>Casi seguroModerado</t>
  </si>
  <si>
    <t>Si</t>
  </si>
  <si>
    <t>Completa</t>
  </si>
  <si>
    <t>Siempre</t>
  </si>
  <si>
    <t>Casi seguroMayor</t>
  </si>
  <si>
    <t>No</t>
  </si>
  <si>
    <t>Incompleta</t>
  </si>
  <si>
    <t>Algunas Veces</t>
  </si>
  <si>
    <t>Detectivo</t>
  </si>
  <si>
    <t>Casi seguroCatastrófico</t>
  </si>
  <si>
    <t>No existe</t>
  </si>
  <si>
    <t>No se ejecuta</t>
  </si>
  <si>
    <t>Detectivo/Correctivo</t>
  </si>
  <si>
    <t>PROCESO:</t>
  </si>
  <si>
    <t>LÍDER:</t>
  </si>
  <si>
    <t>OBJETIVO:</t>
  </si>
  <si>
    <t>RowS(39:39).Select</t>
  </si>
  <si>
    <t>CONTROL DE CAMBIOS</t>
  </si>
  <si>
    <t>VERSIÓN</t>
  </si>
  <si>
    <t>FECHA</t>
  </si>
  <si>
    <t>DESCRIPCIÓN DE LA MODIFICACIÓN</t>
  </si>
  <si>
    <t xml:space="preserve"> </t>
  </si>
  <si>
    <t xml:space="preserve"> MATRIZ DE RIESGO CORRUPCIÓN</t>
  </si>
  <si>
    <t>FUENTE DE RIESGO</t>
  </si>
  <si>
    <t>Prevenir</t>
  </si>
  <si>
    <t>Detectar</t>
  </si>
  <si>
    <t xml:space="preserve">No es un control </t>
  </si>
  <si>
    <t>Versión:</t>
  </si>
  <si>
    <t xml:space="preserve">Codigo: </t>
  </si>
  <si>
    <t>PLE-PIN-F002</t>
  </si>
  <si>
    <t xml:space="preserve">vigencia </t>
  </si>
  <si>
    <t>Caso HOLA</t>
  </si>
  <si>
    <t>Elaboración del documento</t>
  </si>
  <si>
    <t>Actualización de la matriz de riesgos de corrupción del nivel central de la SDG mesas de trabajo para revisión de los riesgos existentes. Se modificaron varios de los riesgos catalogados como de corrupción  y se incluyeron nuevos. Se establecieron las acciones de tratamiento con sus responsables y fechas de ejecución e indicadores.</t>
  </si>
  <si>
    <t>Ampliación de fechas en el tratamiento de los riesgos, eliminación de controles que no cumplen con los requisitos de estar documentados, inclusión de acciones en el tratamiento, ajustes en la redacción de eventos, causas y acciones para dar más claridad.</t>
  </si>
  <si>
    <t>Beneficiar un grupo de interés con una iniciativa ciudadana sin garantizar la igualdad, imparcialidad  y limitando la publicidad para la participación.</t>
  </si>
  <si>
    <t>Riesgo No.</t>
  </si>
  <si>
    <t>Utilización inadecuada de bienes muebles o inmuebles de la SDG para beneficios propios o de particulares.</t>
  </si>
  <si>
    <t>x</t>
  </si>
  <si>
    <t>Gerencia del Talento Humano</t>
  </si>
  <si>
    <t>Gestión Corporativa Institucional</t>
  </si>
  <si>
    <t>Planeación Institucional</t>
  </si>
  <si>
    <t>Control Disciplinario</t>
  </si>
  <si>
    <t>Gestión Patrimonio Documental</t>
  </si>
  <si>
    <t>Evaluación Independiente</t>
  </si>
  <si>
    <t xml:space="preserve">Gerencia de TIC </t>
  </si>
  <si>
    <t>Conductas delictivas de uno o más servidores públicos responsable de alguna de las funciones de liquidación de la nómina</t>
  </si>
  <si>
    <t>Deficiencias en la programación financiera y física de las metas de los proyectos de inversión.</t>
  </si>
  <si>
    <t xml:space="preserve"> Debilidad en los controles efectuados por el comité de contratación.</t>
  </si>
  <si>
    <t>Falta de rigurosidad en la aplicación de las normas en materia de administración de personal.</t>
  </si>
  <si>
    <t>No atender oportunamente los procedimientos definidos internamente para tal fin (publicado en la intranet - SIG) y los establecidos en la norma (Decreto Distrital 190 de 2010).</t>
  </si>
  <si>
    <t>Limitación de la participación ciudadana y entidades privadas en la formulación de proyectos de impacto y estrategias de desarrollo y en los procesos de contratación correspondientes.</t>
  </si>
  <si>
    <t xml:space="preserve"> Incumplimiento de los principios de imparcialidad y transparencia.</t>
  </si>
  <si>
    <t>Falta de credibilidad en la decisión que se adoptan por la oficina disciplinaria.</t>
  </si>
  <si>
    <t>Incursión en falta disciplinaria por parte del servidor público beneficiado con las decisiones.</t>
  </si>
  <si>
    <t>Impunidad</t>
  </si>
  <si>
    <t xml:space="preserve">Vulneración de derechos adquiridos de los servidores públicos de la entidad. </t>
  </si>
  <si>
    <t>Sanción disciplinaria por no aplicación de la normatividad.</t>
  </si>
  <si>
    <t>Apertura de investigaciones disciplinarias, penales y fiscales.</t>
  </si>
  <si>
    <t xml:space="preserve"> Incumplimiento de los principios de imparcialidad, eficiencia y economía.</t>
  </si>
  <si>
    <t>Toma de decisiones sobre la base de información inexacta.</t>
  </si>
  <si>
    <t>Afectación del presupuesto de la entidad.</t>
  </si>
  <si>
    <t>Vulneración a los principios de la contratación estatal principalmente el de transparencia y selección objetiva, entre otros.</t>
  </si>
  <si>
    <t xml:space="preserve">Detrimento patrimonial </t>
  </si>
  <si>
    <t>Afectación de la imagen institucional.</t>
  </si>
  <si>
    <t>Incumplimiento de los principios de imparcialidad y transparencia.</t>
  </si>
  <si>
    <t xml:space="preserve"> Investigaciones penales, fiscales y disciplinarias, que llevan a sanciones.</t>
  </si>
  <si>
    <t>Descripción  del control 1</t>
  </si>
  <si>
    <t>Descripción  del control 2</t>
  </si>
  <si>
    <t xml:space="preserve"> El Referente documental del Archivo de Gestión o Central,  cada vez que se va a realizar un préstamo  de un documento en medio físico se realiza el registro en las planillas correspondientes de el proceso de gestión documental.</t>
  </si>
  <si>
    <t>El Referente documental del Archivo de Gestión Local, cada vez que se va a digitalizar un expediente, interviene y digitaliza los expedientes contractuales en el Aplicativo de Gestión Documental para consulta. En caso de encontrar faltantes en la documentación informa al abogado del fondo y/o a la instancia competente. Como evidencia queda el registro de digitalización en el aplicativos y las comunicaciones oficiales.</t>
  </si>
  <si>
    <t xml:space="preserve"> El abogado del fondo, cada vez que adelanten procesos contractuales, realizan el cargue la totalidad de los documentos en la Plataforma de SECOP II, dejando registrada toda la trazabilidad de los ajustes realizados sobre estos. En caso de que se efectúe alguna modificación esta no será aplicada hasta no contar con la previa autorización en el flujo de aprobación del SECOP II. Como evidencia queda la trazabilidad en el SECOP II.</t>
  </si>
  <si>
    <t>Descripción  del control 3</t>
  </si>
  <si>
    <t>Descripción  del control 4</t>
  </si>
  <si>
    <t>El abogado asignado por la Dirección de Contratación, cada vez que va a realizar un contrato para adquirir y/o comprar bienes y/o servicios, verifica el cumplimiento de los lineamientos establecidos en el procedimiento GCO-GCI-P001. En caso de que se identifique que la necesidad de contratación no está cumpliendo con el lleno de requisitos legales y/o técnicos, se regresa al área que estructuró la necesidad. Como evidencia queda la trazabilidad del aplicativo SIPSE.</t>
  </si>
  <si>
    <t xml:space="preserve">  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</si>
  <si>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abogado del FDL, cada vez que adelante los procesos contractuales en la Plataforma de SECOP II, registra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 II.</t>
  </si>
  <si>
    <t>Los miembros del Comité de Contratación Local,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no es aprobado. Como soporte quedan las actas del Comité de Contratación.</t>
  </si>
  <si>
    <t>El profesional Universitario Grado 219-18 y/o el referente de Gestión Documental responsables de la administración de archivos del FDL, cada vez que evidencie la pérdida parcial o total de un folio, documento o expediente, realizan un informe por escrito en el Formato GDI-GPD-F023, dicho informe será dirigido al profesional especializado 222-24 del Área de Gestión para el Desarrollo Local – Administrativa y Financiera y el alcalde (sa) local.  En caso de que la pérdida y/o extravío total o parcial de los documentos sea responsabilidad de un funcionario o contratista, este debe dar a conocer de manera inmediata al Profesional Universitario Grado 219-18 del Área de Gestión Policiva y Jurídica y/o al Referente de Gestión Documental del FDL del Área de Gestión para el Desarrollo Local – Administrativa y Financiera, a fin de realizar en conjunto el informe basados en el formato lista de chequeo de cada proceso. Como evidencia queda el formato GDI-GPD-F023, formato listo de chequeo según proceso y comunicación oficial.</t>
  </si>
  <si>
    <t>No se tiene dato</t>
  </si>
  <si>
    <t>18 de diciembre de 2015</t>
  </si>
  <si>
    <t>30 de junio de 2016</t>
  </si>
  <si>
    <t>28 de abril de 2017</t>
  </si>
  <si>
    <t>28 de julio de 2017</t>
  </si>
  <si>
    <t>31 de agosto de 2017</t>
  </si>
  <si>
    <t>30 de enero de 2018</t>
  </si>
  <si>
    <t>04 de septiembre 2018</t>
  </si>
  <si>
    <t>16 de octubre de 2018</t>
  </si>
  <si>
    <t>31 de enero de 2019</t>
  </si>
  <si>
    <t>28 de diciembre 2019</t>
  </si>
  <si>
    <t>30 de enero 2020</t>
  </si>
  <si>
    <t>Se ajusta la matriz de riesgo de corrupción de acuerdo con las observaciones realizadas en el proceso de participación a través de la página web institucional.</t>
  </si>
  <si>
    <t>Se ajusta la matriz de riesgo de corrupción de acuerdo con el manual de gestión del riesgo aprobado por la dirección de la SDG. Se Ingreso las columnas para identificar el proceso y objetivo de cada uno, igualmente se ajusta la matriz retirando el proceso de Gestión Corporativa Local aprobado por el comité de desempeño y se describe el proceso que involucra el R16 de la última versión publicada que corresponde al proceso (Evaluación Independiente).</t>
  </si>
  <si>
    <t>Se realizaron ajustes de acuerdo a las observaciones presentadas en las jornadas de participación interna y externa, generando los cambios: en controles, responsabilidades</t>
  </si>
  <si>
    <t>De acuerdo al análisis realizado por los profesionales de la Oficina Asesora de Planeación se realizan ajustes en los controles de cada uno de los riesgos y se modifica el riesgo que es del proceso de Evaluación independiente.</t>
  </si>
  <si>
    <t xml:space="preserve">Con base en la auditoria adelantada por la Oficina de Control Interno, se ajustan los controles del riesgo R1 con el objetivo de que estos mitiguen la materialización del mismo. </t>
  </si>
  <si>
    <t>Con base en las propuestas, recomendaciones y comentarios recibidos a través de la página web,  la mesa de trabajo realizada con la ciudadanía  en el mes de diciembre de 2017, la actualización que se llevó a cabo en la SDG de las matrices de riesgos de proceso durante la vigencia 2017, el resultado del informe de monitoreo y las observaciones realizadas por los líderes de procesos, se realizaron los siguientes ajustes: 
Inclusión de nuevos controles para los riesgos R1, R3, R6, R8, R10, R11, R12, R14, R17
Establecimiento de nuevas acciones de tratamiento para los riesgos R1, R2, R4, R9, R11, R12, R15,
Ajustes en el evento de los riesgo R2, R4, R7, R12, R17
Cambio de la probabilidad del riesgo R2 
Inclusión de procesos en los cuales puede ocurrir el evento de riesgo R2, R8, R12, R13, R14, R15 
Inclusión y/o ajustes de causas de los riesgos R2, R8, R10, R11, R12, R15, R17
Inclusión de consecuencias para los riesgos R2, R11, R12, R17
Cambio de proceso en los cuales puede ocurrir el evento R4, R9
Actualización código de documentos y/o nombre se procesos responsables y/o dependencias responsables de acciones de tratamiento conforme al nuevo mapa de procesos en los riesgos R5, R7, R6
Inclusión de nuevos métodos de verificación para el riesgo R8
Ajuste en redacción de controles para los riesgos  R8, R9, R10, R13.
Se incluyó el riesgos R18.</t>
  </si>
  <si>
    <t>Se actualizan los riesgos R2 y R12, incorporando la información complementaria a partir de la actualización de las matrices de riesgos de cada uno de los procesos definidos en la Entidad.</t>
  </si>
  <si>
    <t>A partir del resultado del monitoreo al comportamiento y tratamiento de los riesgos de corrupción se actualizan los diferentes elementos (Causas, consecuencias, controles existentes y acciones de tratamiento) de los siguientes riesgos: R3, R9, R10, R1.</t>
  </si>
  <si>
    <t>Se trasladan los riesgos de corrupción al formato vigente y se depuran riesgos de acuerdo a los cambios surtidos en la reestructuración de la Secretaría Distrital de Gobierno y la Plataforma Estratégica.</t>
  </si>
  <si>
    <t>Establecer la ruta de la gestión de la Entidad en los niveles estratégico, táctico y operativo a través del diseño, aplicación y monitoreo de metodologías que, de manera articulada, participativa y técnica; conduzcan al logro eficaz, eficiente y efectivo de los resultados esperados en cumplimiento del objeto de la Entidad.</t>
  </si>
  <si>
    <t>Adquirir, suministrar y administrar los bienes y servicios requeridos para el cumplimiento de las funciones de la Entidad, bajo un enfoque de gestión orientada a resultados y manejo eficaz y eficiente de los recursos.</t>
  </si>
  <si>
    <t>Divulgar y socializar la gestión de la entidad por medio de la formulación y el desarrollo de estrategias comunicativas, para garantizar la disponibilidad de la información y la interacción con las partes interesadas internas y externas.</t>
  </si>
  <si>
    <t>Coordinar las relaciones políticas de la administración distrital con las corporaciones públicas de elección popular del nivel local, distrital y nacional para impulsar y facilitar el cumplimiento de las políticas, planes, programas y proyectos trazados para la ciudad.</t>
  </si>
  <si>
    <t>Dirigir y adelantar la formulación, implementación y evaluación de los planes, programas, proyectos y/o estrategias institucionales de Gestión del Talento Humano en términos constitucionales y legales, promoviendo el trabajo digno y el fortalecimiento institucional.</t>
  </si>
  <si>
    <t>Emitir lineamientos y gestionar adecuadamente los documentos mediante el trámite, Organización, Transferencia, Disposición y Preservación de los documentos que se produzcan o ingresen a la entidad con el fin de proteger su patrimonio documental y su memoria histórica</t>
  </si>
  <si>
    <t>Formular e implementar las estrategias de Tecnologías e Información (TI) en materia de seguridad digital, uso y apropiación de los Sistemas de Información y disponibilidad de los servicios de TIC, en el marco de la arquitectura empresarial con procedimientos sistemáticos y eficientes; con el fin de contribuir al logro de los resultados esperados por la Secretaría Distrital de Gobierno, la satisfacción de los diferentes grupos de interés y la toma de decisiones en la Entidad.</t>
  </si>
  <si>
    <t xml:space="preserve">Interna </t>
  </si>
  <si>
    <t>Relaciones Estratégicas</t>
  </si>
  <si>
    <t xml:space="preserve">Debilidad en los mecanismos previos de verificación que garanticen la imparcialidad en la toma de decisiones de fondo dentro del proceso disciplinario.
</t>
  </si>
  <si>
    <t>La acción u omisión de un colaborador en desarrollo del proceso disciplinario  para favorecer o desfavorecer a los sujetos procesales.</t>
  </si>
  <si>
    <t>La posible dilación de las actuaciones dentro del proceso disciplinario por parte de quienes puedan intervenir en el mismo.</t>
  </si>
  <si>
    <t xml:space="preserve"> Debilidades en seguimiento y control del estado actual de las actuaciones.</t>
  </si>
  <si>
    <t xml:space="preserve">Salvaguardar la función pública mediante el ejercicio del control disciplinario adelantando los procesos por la presunta incursión en conductas que afecten la función o el cargo en ejercicio por parte de los/las servidores/as públicos/as, atendiendo la finalidad prevista en el Artículo 22 de la ley 734 de 2002 (Código Único Disciplinario).
</t>
  </si>
  <si>
    <t xml:space="preserve">No hay una correcta divulgación de la información. </t>
  </si>
  <si>
    <t xml:space="preserve">Pérdida de oportunidad para la entidad de optimizar los recursos. </t>
  </si>
  <si>
    <t>Todos los procesos</t>
  </si>
  <si>
    <t>N/A</t>
  </si>
  <si>
    <t>Deficiencias en la verificación efectuada sobre las necesidades de adquisición y/o compra de bienes muebles, inmuebles o servicios.</t>
  </si>
  <si>
    <t xml:space="preserve">Comunicación Estratégica </t>
  </si>
  <si>
    <t>01 de diciembre 2020</t>
  </si>
  <si>
    <t xml:space="preserve">Se ajustan los controles asociados a los riesgos:   R2 asignado al proceso de Comunicación Estratégica y el  R15 del proceso Gerencia de TIC,  de conformidad con  la aprobación de estos ajustes en la reunión extraordinaria del Comité de Coordinación de Control Interno realizado el 24 de noviembre de 2020.  </t>
  </si>
  <si>
    <t xml:space="preserve">Se actualiza la matriz de riesgos de corrupción se traslada la información al nuevo formato de matriz de riesgos de corrupción PLE-PIN-F002  V.4.  Se reviso la información en mesas de trabajo realizadas con cada uno de los procesos verificando la valoración y evaluación del riesgo de acuerdo a las escalas definidas en el "PLE-PIN-M001 Manual de Gestión de Riesgos".    Los procesos:  Evaluación Independiente, Convivencia y Diálogo Social, Gestión Corporativa Institucional y Control Disciplinario radicaron caso Hola solicitando ajustes frente a los riesgos de su respectivo proceso. Se actualizaron los siguientes riesgos:  R2, R5,R6,R13 y R18. Se elimina el R12 por lo tanto se ajusta la numeración de los riesgos. </t>
  </si>
  <si>
    <t>Enero de 2021</t>
  </si>
  <si>
    <t>El encargado y/o responsable de la gestión documental de la Dirección de Gestión Policiva, cada vez que evidencie la pérdida parcial o total de un folio, documento o expediente, realiza un informe por escrito en el Formato GDI-GPD-F023 junto con el productor responsable del documento enviando al director(a) de Gestión Policiva, con copia al jefe de la dependencia responsable del documento.  En caso de que la pérdida y/o extravío total o parcial de los documentos sea responsabilidad de un funcionario o contratista, este debe dar a conocer de manera inmediata al encargado y/o responsable de la gestión documental de la Dirección de Gestión Policiva, a fin de realizar en conjunto el informe basados en el formato lista de chequeo de cada proceso. Como evidencia queda el formato GDI-GPD-F023, formato listo de chequeo según proceso y comunicación oficial.</t>
  </si>
  <si>
    <t>Pérdida, manipulación de expedientes físicos y/o mutilación de documentos e información electrónica para desviar la gestión de lo público hacia un beneficio privado</t>
  </si>
  <si>
    <t>Febrero de 2021</t>
  </si>
  <si>
    <t>Se actualiza redacción del R19 y se incluye control que aplica para la Dirección para la Gestión Administrativa Especial de Policía</t>
  </si>
  <si>
    <t>Si el encargado  y/o responsable de la gestión documental, una vez recibido el expediente en la Dirección para la Gestión Administrativa Especial de Policía para el estudio del recurso, evidencia la pérdida parcial o total de un folio, documento o expediente, realiza un informe por escrito en el Formato GDI-GPD-F023 al Director Administrativo con copia a la dependencia responsable del documento. 
En caso de que la pérdida y/o extravío total o parcial de los documentos sea responsabilidad de un funcionario o contratista, este debe dar a conocer de manera inmediata al encargado y/o responsable de la gestión documental de la DGAEP, a fin de realizar en conjunto el informe basado en el formato lista de chequeo de cada proceso. Como evidencia queda el formato GDI-GPD-F023, formato lista de chequeo según proceso y comunicación oficial.</t>
  </si>
  <si>
    <t>Enero de 2022</t>
  </si>
  <si>
    <t>Reportes de seguimiento de cumplimiento de las herramientas de gestión de la entidad carecen de un detalle suficiente para soportar la gestión de los procesos y/o las evidencias con base en las que se hacen resultan incoherentes con los reportes suministrados.</t>
  </si>
  <si>
    <t xml:space="preserve">Reducción de la credibilidad sobre los impactos de la gestión de la entidad. </t>
  </si>
  <si>
    <t>Pérdida o alteración intencional de la información física de las comunicaciones oficiales que ingresan o salen de la Entidad</t>
  </si>
  <si>
    <t>Se actualiza el R1 del proceso Planeación Institucional en cuanto a la redacción de causa, consecuencia y control. Igualmente en el análisis del impacto y la probabilidad (pasando de probable a improbable, toda vez que el riesgo no se ha materializado ni existen o han existido investigaciones sobre el riesgo de corrupción
Se eliminó el R5 del proceso de Convivencia y Diálogo Social teniendo en cuenta que las acciones asociadas a ese riesgo culminaron el 30 de noviembre y el proceso de nuevas iniciativas no tiene este riesgo, de acuerdo con lo validado con el equipo de participación. El nuevo modelo de iniciativas es un tema de formación y acompañamiento, que no implica la asignación recursos, el beneficio de la asignación está dirigido a los promotores ganadores de los presupuestos participativos
Se actualiza el R10 del proceso Gestión del Patrimonio Documental en cuanto a la redacción del riesgo. El control cambia a tipo detectivo
Los riesgos R9, R10, R17 y R19 se unifican en el R8 dado que se encontraban duplicados en los procesos Gestión de Patrimonio Documental, Gestión Corporativa Institucional e Inspección, Vigilancia y Control.</t>
  </si>
  <si>
    <t>Evaluar la efectividad de sistema de Control Interno de manera independiente, objetiva y oportuna, a través de seguimientos y auditorías que permitan generar alertas tempranas para contribuir con el mejoramiento continuo en la gestión institucional.</t>
  </si>
  <si>
    <t>Posibilidad de afectación reputacional por la manipulación por parte del(los) profesionales de la OCI, en su rol de auditores, de los resultados de la evaluación independiente, para beneficio propio o de terceros, entorpeciendo la contribución para la mejora de los procesos</t>
  </si>
  <si>
    <t>Perdida de independencia por conflicto de intereses o favorecimiento a terceros para el desarrollo del ejercicio auditor.</t>
  </si>
  <si>
    <t>Omision de la normativa legal y/o instrumentos de auditoría  con el fin de no develar irregularidades para favorecer al auditado.</t>
  </si>
  <si>
    <t xml:space="preserve">Perdida de imagen, credibilidad y confianza  de la OCI frente a la entidad. </t>
  </si>
  <si>
    <t>Investigación Disciplinaria</t>
  </si>
  <si>
    <t>Rara vez</t>
  </si>
  <si>
    <t>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t>
  </si>
  <si>
    <t>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t>
  </si>
  <si>
    <t>Posibilidad de afectación reputacional por la omisión en el cumplimiento de los lineamientos legales vigentes, para la elaboración y expedición de conceptos a las iniciativas normativas para beneficio de un particular.</t>
  </si>
  <si>
    <t>No atender oportunamente los procedimientos definidos internamente para tal fin (publicado en la intranet - SIG) y los establecidos en la norma (Decreto Distrital 438 de 2019).</t>
  </si>
  <si>
    <t>Falta de ética por parte de los sectores de la Administración Distrital</t>
  </si>
  <si>
    <t>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t>
  </si>
  <si>
    <t>Probabiidad de afectación reputacional por pérdida, manipulación o adulteración de la información en repositorios datos institucionales en beneficio de un tercero.</t>
  </si>
  <si>
    <t>Omisión de los lineamientos establecidos en el manual de seguridad de la información de la entidad.</t>
  </si>
  <si>
    <t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t>
  </si>
  <si>
    <t xml:space="preserve">Que exista un interés particular en la información a divulgar por parte de algunos de los actores que intervienen de manera deliberada  en la elaboración de la información. </t>
  </si>
  <si>
    <t xml:space="preserve"> Omisión o entrega inoportuna de manera intencional  de la información a publicar, por parte de cualquiera de los actores que intervienen en el proceso de elaboración de la información. </t>
  </si>
  <si>
    <t xml:space="preserve">Omisión en el cumplimiento de las normas relacionadas con el acceso, publicación y divulgación de la información pública para tener un beneficio particular. </t>
  </si>
  <si>
    <t xml:space="preserve">Afectación negativa de la imagen institucional de la entidad.  </t>
  </si>
  <si>
    <t xml:space="preserve">Pérdida de credibilidad y confianza por parte de los ciudadanos frente a la entidad. </t>
  </si>
  <si>
    <t>Afectación económica por incumplimiento de las normas.</t>
  </si>
  <si>
    <t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t>
  </si>
  <si>
    <t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t>
  </si>
  <si>
    <t>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t>
  </si>
  <si>
    <t>TRÁMITE U OPA ASOCIADO AL RIESGO</t>
  </si>
  <si>
    <t>PLAN DE ACCIÓN</t>
  </si>
  <si>
    <t>RESPONSABLE</t>
  </si>
  <si>
    <t>FECHA DE IMPLEMENTACIÓN
(DD/MM/AAAA)</t>
  </si>
  <si>
    <t>FECHA DE SEGUIMIENTO
(DD/MM/AAAA)</t>
  </si>
  <si>
    <t>SEGUIMIENTO</t>
  </si>
  <si>
    <t>ESTADO</t>
  </si>
  <si>
    <t>En curso</t>
  </si>
  <si>
    <t>Finalizada</t>
  </si>
  <si>
    <t>Servicio Atención a la Ciudadanía</t>
  </si>
  <si>
    <t>Orientar con calidad y oportunidad a todos los ciudadanos que acudan a la Secretaría Distrital de Gobierno. Así mismo, atender las peticiones, quejas, reclamos, sugerencias, consultas, denuncias por actos de corrupción, felicitaciones, solicitud de acceso a la información y copias en el marco de los trámites y servicios de la entidad, a través de sus canales presencial, telefónico, virtual y redes sociales, reportando periódicamente la percepción de los ciudadanos en relación con la calidad del servicio prestado, lo anterior, con el fin de garantizar sus derechos y brindar una adecuada atención.</t>
  </si>
  <si>
    <t xml:space="preserve">Posibilidad de afectación  reputacional, por cobros a la ciudadanía de trámites y OPAs gratuitos que presta la entidad, para obtener un beneficio particular. </t>
  </si>
  <si>
    <t>Los servicios de responsabilidad funcional del proceso atención a la ciudadanía son:
1. Certificado de Residencia
2.Inscripción de la propiedad horizontal*(Apoyo técnico)
3. Inscripción o cambio del representante legal y/o revisor fiscal de la propiedad horizontal* (Apoyo técnico)
4. Registro de extinción de la propiedad horizontal*(Apoyo técnico)
5. Recepción, custodia entrega o devolución de documentos de identidad extraviados.
6. Ventanilla virtual de radicación de documentos para trámites ante las 20 Localidades y Nivel Central.</t>
  </si>
  <si>
    <t>Desconocimiento de los protocolos de atención a la ciudadanía por parte de los servidores y colaboradores asignados a la Oficina de Atención a la Ciudadanía de la Secretaría Distrital de Gobierno.</t>
  </si>
  <si>
    <t>Desconocimiento de la información contenida en la oferta de trámites y OPAs de la entidad.</t>
  </si>
  <si>
    <t xml:space="preserve">Desactualización del contenido de los trámites y OPAs (requisitos, tiempos de gestión y medios para realizarlos). </t>
  </si>
  <si>
    <t>Afectación de la imagen y buen nombre de la Secretaría Distrital de Gobierno frente a la cuidadanía y los distintos usuarios y grupos de valor interesados.</t>
  </si>
  <si>
    <t>Insatisfacción de los ciudadanos y demás usuarios y grupos de valor que reciben información de los trámites y OPAs sobre los cuales es responsable funcional la Oficina de Servicio a la Ciudadanía.</t>
  </si>
  <si>
    <t>Orientaciones que inducen al error al ciudadano, producto de información desactualizada.</t>
  </si>
  <si>
    <t>Investigaciones penales y disciplinarias, que pueden desembocar a su vez en procesos sancionatorios contra los servidores públicos y colaboradores de la Secretaría Distrital de Gobierno.</t>
  </si>
  <si>
    <t>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t>
  </si>
  <si>
    <t>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t>
  </si>
  <si>
    <t>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t>
  </si>
  <si>
    <t>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t>
  </si>
  <si>
    <t>Posibilidad de afectación reputacional por la manipulación de información de reportes de seguimiento de avances de cumplimiento e indicadores institucionales en beneficio particular</t>
  </si>
  <si>
    <t>Investigaciones disciplinarias</t>
  </si>
  <si>
    <t>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t>
  </si>
  <si>
    <t>Posibilidad de afectación reputacional por realizar la entrega de residuos sólidos a una organización a cambio de beneficios económicos y/o materiales para favorecer a un particular</t>
  </si>
  <si>
    <t>Falta de ética y/o omisión de la normatividad en beneficio particular</t>
  </si>
  <si>
    <t xml:space="preserve">Pérdida de imagen reputacional. </t>
  </si>
  <si>
    <t>Proceso sancionatorio para la entidad</t>
  </si>
  <si>
    <t>Inadecuada disposición de residuos</t>
  </si>
  <si>
    <t>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t>
  </si>
  <si>
    <t>SAC</t>
  </si>
  <si>
    <t>PIN</t>
  </si>
  <si>
    <t>CES</t>
  </si>
  <si>
    <t>RES</t>
  </si>
  <si>
    <t>Cdisc</t>
  </si>
  <si>
    <t>DTI</t>
  </si>
  <si>
    <t>EIN</t>
  </si>
  <si>
    <t>Cdis</t>
  </si>
  <si>
    <t>TIC</t>
  </si>
  <si>
    <t>Gestión del Conocimiento</t>
  </si>
  <si>
    <t xml:space="preserve">Establecer los lineamientos de gestión de conocimiento, mediante la implementación de acciones e instrumentos orientados a facilitar procesos de innovación y preservación del conocimiento, en el marco del mejoramiento continuo, la evaluación institucional, la gestión estadística, la analítica institucional, la cultura de compartir y difundir, las herramientas de uso y apropiación, y la generación y producción de conocimiento,  con el fin de mejorar la prestación de bienes y servicios a los grupos de valor de la SDG. </t>
  </si>
  <si>
    <t>Posibilidad de afectación reputacional por la omisión o inoportuna divulgación de información de los Observatorios para toma de decisiones en beneficio privado o de un tercero</t>
  </si>
  <si>
    <t>GCN</t>
  </si>
  <si>
    <t xml:space="preserve">Intereses particulares y/o conflicto de intereses por parte de los involucrados en la divulgación y publicación de la información de los Observatorios </t>
  </si>
  <si>
    <t>Afectación a la imagen institucional</t>
  </si>
  <si>
    <t>Toma de decisiones inoportuna y/o basada en información no confiable</t>
  </si>
  <si>
    <t>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t>
  </si>
  <si>
    <t>Posibilidad de afectación reputacional por la manipulación o alteración de la información sobre las evaluaciones institucionales para beneficio propio o de un tercero</t>
  </si>
  <si>
    <t>Intereses particulares y/o conflicto de intereses por parte de los involucrados en la gestión de información de las evaluaciones institucionales, y/o soborno y/o ofrecimiento de dadivas para manipular y/o alterar la información</t>
  </si>
  <si>
    <t>Recomendaciones erroneas y/o toma inadecuada de decisiones para la gestión de las políticas, programas y/o estrategias institucionales</t>
  </si>
  <si>
    <t>Afectaciones en el diseño de las políticas, programas y estrategias institucionales</t>
  </si>
  <si>
    <t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t>
  </si>
  <si>
    <t>Posibilidad de afectación reputacional por la omisión o inoportuna divulgación de los resultados de las evaluaciones institucionales para beneficio privado o de un tercero</t>
  </si>
  <si>
    <t>Intereses particulares y/o conflicto de intereses por parte de los involucrados en la divulgación y publicación de los resultados de las evaluaciones institucionales</t>
  </si>
  <si>
    <t>Insatisfacción de los usuarios por desconocimiento de la gestión institucional realizada</t>
  </si>
  <si>
    <t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t>
  </si>
  <si>
    <t>Posibilidad de afectación reputacional por la manipulación y/o uso inapropiado de la información contenida en las bases de datos trabajadas en analítica institucional para beneficio privado o favorecimiento de terceros</t>
  </si>
  <si>
    <t>Falta de ética y objetividad por parte de las personas que tienen acceso a las bases de datos</t>
  </si>
  <si>
    <t>Sanciones disciplinarias</t>
  </si>
  <si>
    <t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t>
  </si>
  <si>
    <t>Convivencia y Diálogo Social</t>
  </si>
  <si>
    <t>Afectación reputacional por inadecuado uso de prendas y elementos institucionales en beneficio propio o de un tercero para acceder a eventos públicos o privados de complejidad alta en el SUGA y partidos de fútbol acompañados por el programa de goles en paz 2.0</t>
  </si>
  <si>
    <t>CDS</t>
  </si>
  <si>
    <t>Desarrollar, articular y orientar acciones de formulación, adopción y ejecución de planes, programas y proyectos orientados a garantizar la participación de los habitantes en las decisiones que los afecten, a través de la promoción y fortalecimiento del diálogo social y la convivencia ciudadana.</t>
  </si>
  <si>
    <t xml:space="preserve">Omisión de la normativa vigente </t>
  </si>
  <si>
    <t>Desconocimiento de la Resolución  0846 de 28 de julio de 2020 y los alcances de la secretaria técnica del SUGA y otros eventos</t>
  </si>
  <si>
    <t>Uso inadecuado de prendas institucionales para beneficio personal o de terceros.</t>
  </si>
  <si>
    <t>Búsqueda de privilegio para acceso a eventos.</t>
  </si>
  <si>
    <t>Perdida de la credibilidad en la entidad y sus procesos</t>
  </si>
  <si>
    <t>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t>
  </si>
  <si>
    <t>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t>
  </si>
  <si>
    <t>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t>
  </si>
  <si>
    <t>Afectación económica y reputacional por beneficiar un grupo de interés con una iniciativa ciudadana sin garantizar la igualdad e imparcialidad.</t>
  </si>
  <si>
    <t>Posible debilidad de los controles para verificación del cumplimiento de los requisitos que deben presentar para obtener el beneficio.</t>
  </si>
  <si>
    <t>Desconocimiento de los requisitos para que se pueda postular la iniciativa</t>
  </si>
  <si>
    <t>Pérdida de credibilidad en los procesos de iniciativas ciudadanas juveniles y favorecimiento de un colectivo que no cuente con el perfil idóneo para la ejecución de las iniciativas.</t>
  </si>
  <si>
    <t>El profesional designado por el/la director(a) o el aliado, cada vez que se vaya a implementar una iniciativa ciudadana  verifica el cumplimiento de los criterios de selección de iniciativas, acatando los lineamentos para grupos de particular  atención en el marco del proceso, realiza socialización por diferentes medios que permita dar igualdad de acceso a la información, el cual se registra en el formato de evidencia de reunión GDI-GPD-F029, con el fin de dar transparencia e igualdad al proceso. 
En caso de que se identifique el incumplimiento de lo establecido en la propuesta de la iniciativa luego de surtidas las verificaciones correspondientes  y que sin embargo, esta se haya aprobado beneficiándose sin principio de igualdad y oportunidad;  se debe informar al Profesional delegado para iniciativas ciudadanas, de forma que se realice las medidas correspondientes, para que sea en su lugar elegida la iniciativa que por orden continúe en la lista y cumpla los requisitos según modalidad. Como evidencia queda los correos electrónicos y/o registro en el formato evidencia de reunión GDI-GPD-F029.</t>
  </si>
  <si>
    <t>Gestionar con la Oficina Asesora de Comunicaciones, el diseño, proyección y publicación en los medios y canales oficiales de la Secretaría Distrital de Gobierno, una pieza publicitaria que permita a la ciudadanía identificar la gratuidad de los trámites y servicios dispuestos por la entidad.</t>
  </si>
  <si>
    <t>Profesional Especializado código 222 grado 24 y líder metodológico del proceso de Servicio a la Ciudadanía</t>
  </si>
  <si>
    <t>1/01/2023 a 30/04/2023</t>
  </si>
  <si>
    <t>Cuatrimestral</t>
  </si>
  <si>
    <t>Posibilidad de afectación reputacional por proferir decisiones disciplinarias contrarias a derecho en beneficio del sujeto procesal o de un interés particular</t>
  </si>
  <si>
    <t>Posibilidad de afectacion reputacional por la pérdida, manipulación o alteración intencional de la información y de los expedientes físicos de los procesos, para beneficio propio o de particulares.</t>
  </si>
  <si>
    <t>GPD</t>
  </si>
  <si>
    <t>Debilidad en la aplicación de lineamientos existentes para el seguimiento efectivo al cumplimiento del proceso de gestión documental de la Entidad.</t>
  </si>
  <si>
    <t xml:space="preserve">Posible generación de procesos sancionatorios, disciplinarios y penales. </t>
  </si>
  <si>
    <t xml:space="preserve">Se afecta la imagen reputacional de la entidad </t>
  </si>
  <si>
    <t>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t>
  </si>
  <si>
    <t>R17</t>
  </si>
  <si>
    <t>R18</t>
  </si>
  <si>
    <t>R19</t>
  </si>
  <si>
    <t>R20</t>
  </si>
  <si>
    <t>R21</t>
  </si>
  <si>
    <t>R22</t>
  </si>
  <si>
    <t>R23</t>
  </si>
  <si>
    <t>Director (a) Of. Asuntos discplinarios</t>
  </si>
  <si>
    <t>2/02/2023 al 29/04/2023</t>
  </si>
  <si>
    <t>Trimestral</t>
  </si>
  <si>
    <t>Pendiente de iniciar</t>
  </si>
  <si>
    <t>Realizar dos (2) mesas de trabajo trimestrales, con el fin de unificar criterios en materia disciplinaria para la proyección de las decisiones que el despacho adopta, a fin de garantizar decisiones en derecho en prevalencia de las garantías constitucionales y legales de los sujetos procesales dentro de la actuación disciplinaria.
Como evidencia de la ejecución del Plan de Acción quedará el registro de asistencia de las mesas de trabajo</t>
  </si>
  <si>
    <t>Efectuar un seguimiento y revisión mensual de todas las decisiones que el despacho suscriba por parte del grupo revisor de la OAD.</t>
  </si>
  <si>
    <t>2/02/2023 al 29/07/2023</t>
  </si>
  <si>
    <t>Semestral</t>
  </si>
  <si>
    <t>Se realizó la revisión y actualización de: redacción de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en caso de que el riesgo residual sea Mayor o superior. 
Caso HOLA 270090: Evaluación Independiente
Caso HOLA 271249: Relaciones Estratégicas
Caso HOLA 271688: Gerencia de TIC
Caso HOLA 272924: Comunicación Estratégica
Caso HOLA 273121: Control Disciplinario
Caso HOLA 274021: Servicio de Atención a la Ciudadanía
Caso HOLA 274540: Planeación Institucional
Caso HOLA 274541: Gestión del Conocimiento
Caso HOLA 275931: Convivencia y Diálogo social
Caso HOLA 276578: Gestión del Patrimonio Documental</t>
  </si>
  <si>
    <t>Noviembre de 2022</t>
  </si>
  <si>
    <t>Diciembre de 2022</t>
  </si>
  <si>
    <t>Se realizó la actualización de los riesgos de corrupción asociados al proceso de Gerencia de Talento Humano, bajo caso HOLA 281073.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t>
  </si>
  <si>
    <t>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t>
  </si>
  <si>
    <t>DTH</t>
  </si>
  <si>
    <t>Omisión en la aplicación de las normas en materia de vinculación de personal para beneficio propio o de un particular.</t>
  </si>
  <si>
    <t>Detrimento patrimonial</t>
  </si>
  <si>
    <t>Vinculación de personal no idóneo</t>
  </si>
  <si>
    <t>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t>
  </si>
  <si>
    <t>El profesional Especializado de registro implementará un control agregado de las vinculaciones  generadas mensualmente. Queda como evidencia el Formato de verificación y certificación cumplimiento de requisitos mínimos código GCO-GTH-F045, con visto bueno de la revisión agregada.</t>
  </si>
  <si>
    <t>Profesional  Especializado Registro</t>
  </si>
  <si>
    <t>Por Iniciar</t>
  </si>
  <si>
    <t>Posibilidad de afectación económica y reputacional por fraude en la liquidación de la nómina en beneficio propio o de un tercero.</t>
  </si>
  <si>
    <t>Conductas delictivas de uno o más servidores públicos responsable de alguna de las funciones de liquidación de la nómina, para beneficio propio de terceros</t>
  </si>
  <si>
    <t>Afectación económica</t>
  </si>
  <si>
    <t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t>
  </si>
  <si>
    <t>El profesional Especializado de Nómina implementará un control  de contraste de cierre de nómina por medio de EXCEL, que permita verificar que el cierre mensual registrado en el aplicativo SIAP corresponde con la nómina real Liquidada. Como evidencia de la ejecución del plan de acción quedará el archivo en formato Excel, que muestra la revisión mensual.</t>
  </si>
  <si>
    <t>Profesional  Especializado Nómina</t>
  </si>
  <si>
    <t>Mensual</t>
  </si>
  <si>
    <t>Enero de 2023</t>
  </si>
  <si>
    <t>Se presenta matriz de riesgos de corrupción en sesión 01 del Comité Institucional de Gestión y Desempeño y fue aprobada y publicada bajo caso HOLA 293034 del 27 de enero de 2023</t>
  </si>
  <si>
    <t xml:space="preserve">Posibilidad de afectación reputacional por omisión o inoportuna divulgación/publicación de información sobre la gestión contractual en las plataformas de contratación pública, limitando el conocimiento a la ciudadanía por beneficiar a un particular.
</t>
  </si>
  <si>
    <t>GCI</t>
  </si>
  <si>
    <t>Omisión o debilidad en la aplicación de control, en la obligación de publicación de la información contractual.</t>
  </si>
  <si>
    <t>Posibles hallazgos de entes de control</t>
  </si>
  <si>
    <t>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t>
  </si>
  <si>
    <t xml:space="preserve">Posibilidad de riesgo económico al efectuar pagos, omitiendo el debido cumplimiento de requisitos, de manera intencional para beneficio propio o de un tercero. </t>
  </si>
  <si>
    <t>Omisión en la aplicación de los controles de verificación de requisitos en la actividad de causación.</t>
  </si>
  <si>
    <t>Apertura de investigaciones disciplinarias, penales o fiscales.</t>
  </si>
  <si>
    <t>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t>
  </si>
  <si>
    <t xml:space="preserve">Posibilidad de afectación económica y reputacional por adquirir y/o comprar bienes muebles e inmuebles o servicios sin el lleno de los requisitos legales y/o técnicos en beneficio propio o de un particular. </t>
  </si>
  <si>
    <t>No inclusión de las características técnicas correspondientes en los estudios previos y pliego de condiciones de los procesos de adquisición de bienes muebles e inmuebles.</t>
  </si>
  <si>
    <t>Conflicto de intereses en el proceso de contratación</t>
  </si>
  <si>
    <t>Incumplimiento de los principios de transparencia, economía y responsabilidad en la contratación estatal.</t>
  </si>
  <si>
    <t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t>
  </si>
  <si>
    <t>Posibilidad de afectación reputacional por el direccionamiento de contratación en favor propio y/o de un tercero</t>
  </si>
  <si>
    <t>Tráfico de influencias</t>
  </si>
  <si>
    <t xml:space="preserve">Imposibilidad de seleccionar a la persona natural o jurídica más idónea para la ejecución del contrato. 
</t>
  </si>
  <si>
    <t>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t>
  </si>
  <si>
    <t>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t>
  </si>
  <si>
    <t>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t>
  </si>
  <si>
    <t>Omisión de normativa legal y/o de procedimientos internos.</t>
  </si>
  <si>
    <t>Posibilidad de afectación económica y reputacional por la modificación sin justificación de condiciones iniciales establecidas en los pliegos, para el beneficio propio o de un tercero.</t>
  </si>
  <si>
    <t>implementación de medidas restrictivas de indole tecnico,  financiero o juridico que no permita la pluralidad de oferentes</t>
  </si>
  <si>
    <t>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t>
  </si>
  <si>
    <t>Posibilidad de afectación económica por sobrecosto en las actividades de los proyectos de inversión para el beneficio de un particular.</t>
  </si>
  <si>
    <t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t>
  </si>
  <si>
    <t>24 de octubre  de 2023</t>
  </si>
  <si>
    <t>Se realizó la actualización de los riesgos de corrupción asociados al proceso de Gestión Corporativa Institucional, bajo caso HOLA 342352. Se realizó actualización en la redacción de los riesgos, causas, consecuencias, análisis de impacto de riesgos, valoración de riesgo inherente, descripción de controles (responsable, periodicidad, actividad de control, evidencia), clase de control, fortaleza del diseño de los controles, opción de tratamiento del riesgo y definición de planes de acción. La actualización es producto de mesas de trabajo con equipos del nivel central y local. Se presentaron los ajustes a la matriz al Comité Institucional de Coordinación de Control Interno del día 24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</si>
</sst>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0"/>
      <name val="Arial"/>
      <family val="2"/>
    </font>
    <font>
      <b/>
      <sz val="10"/>
      <name val="Arial"/>
      <family val="2"/>
    </font>
    <font>
      <sz val="12"/>
      <name val="Arial"/>
      <family val="2"/>
    </font>
    <font>
      <b/>
      <sz val="9"/>
      <color indexed="81"/>
      <name val="Tahoma"/>
      <family val="2"/>
    </font>
    <font>
      <sz val="9"/>
      <color indexed="81"/>
      <name val="Tahoma"/>
      <family val="2"/>
    </font>
    <font>
      <sz val="8"/>
      <name val="Calibri"/>
      <family val="2"/>
      <scheme val="minor"/>
    </font>
    <font>
      <sz val="11"/>
      <color indexed="8"/>
      <name val="Calibri"/>
      <family val="2"/>
    </font>
    <font>
      <b/>
      <sz val="18"/>
      <name val="Arial"/>
      <family val="2"/>
    </font>
    <font>
      <b/>
      <sz val="12"/>
      <name val="Arial"/>
      <family val="2"/>
    </font>
    <font>
      <b/>
      <sz val="48"/>
      <name val="Arial"/>
      <family val="2"/>
    </font>
    <font>
      <b/>
      <sz val="11"/>
      <color theme="0" tint="-0.14999847407452621"/>
      <name val="Calibri"/>
      <family val="2"/>
      <scheme val="minor"/>
    </font>
    <font>
      <sz val="11"/>
      <color theme="0" tint="-0.14999847407452621"/>
      <name val="Calibri"/>
      <family val="2"/>
      <scheme val="minor"/>
    </font>
    <font>
      <sz val="11"/>
      <color theme="0" tint="-0.14999847407452621"/>
      <name val="Calibri"/>
      <family val="2"/>
    </font>
    <font>
      <sz val="16"/>
      <color theme="0" tint="-0.14999847407452621"/>
      <name val="Calibri"/>
      <family val="2"/>
      <scheme val="minor"/>
    </font>
    <font>
      <b/>
      <sz val="11"/>
      <color theme="0" tint="-0.14999847407452621"/>
      <name val="Arial"/>
      <family val="2"/>
    </font>
    <font>
      <b/>
      <sz val="11"/>
      <color theme="0"/>
      <name val="Calibri"/>
      <family val="2"/>
      <scheme val="minor"/>
    </font>
    <font>
      <b/>
      <sz val="11"/>
      <color theme="1"/>
      <name val="Calibri"/>
      <family val="2"/>
      <scheme val="minor"/>
    </font>
    <font>
      <sz val="12"/>
      <name val="Calibri"/>
      <family val="2"/>
      <scheme val="minor"/>
    </font>
    <font>
      <b/>
      <sz val="9"/>
      <color rgb="FF000000"/>
      <name val="Tahoma"/>
      <family val="2"/>
    </font>
    <font>
      <sz val="9"/>
      <color rgb="FF000000"/>
      <name val="Tahoma"/>
      <family val="2"/>
    </font>
    <font>
      <sz val="11"/>
      <name val="Calibri"/>
      <family val="2"/>
      <scheme val="minor"/>
    </font>
    <font>
      <b/>
      <sz val="11"/>
      <name val="Arial"/>
      <family val="2"/>
    </font>
    <font>
      <sz val="11"/>
      <name val="Arial"/>
      <family val="2"/>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indexed="60"/>
        <bgColor indexed="64"/>
      </patternFill>
    </fill>
    <fill>
      <patternFill patternType="solid">
        <fgColor indexed="9"/>
        <bgColor indexed="64"/>
      </patternFill>
    </fill>
    <fill>
      <patternFill patternType="solid">
        <fgColor theme="0" tint="-0.14999847407452621"/>
        <bgColor indexed="64"/>
      </patternFill>
    </fill>
    <fill>
      <patternFill patternType="solid">
        <fgColor theme="5"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rgb="FFDEE2E6"/>
      </top>
      <bottom/>
      <diagonal/>
    </border>
    <border>
      <left/>
      <right/>
      <top style="thin">
        <color indexed="9"/>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4"/>
      </left>
      <right/>
      <top style="thin">
        <color theme="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7" fillId="0" borderId="0"/>
  </cellStyleXfs>
  <cellXfs count="199">
    <xf numFmtId="0" fontId="0" fillId="0" borderId="0" xfId="0"/>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9" fillId="5" borderId="0" xfId="0" applyFont="1" applyFill="1" applyAlignment="1" applyProtection="1">
      <alignment horizontal="left" vertical="center" wrapText="1"/>
      <protection locked="0"/>
    </xf>
    <xf numFmtId="0" fontId="9" fillId="5" borderId="0" xfId="1" applyFont="1" applyFill="1" applyAlignment="1" applyProtection="1">
      <alignment horizontal="left" vertical="center" wrapText="1"/>
      <protection locked="0"/>
    </xf>
    <xf numFmtId="0" fontId="9" fillId="5" borderId="0" xfId="1" applyFont="1" applyFill="1" applyAlignment="1" applyProtection="1">
      <alignment vertical="center" wrapText="1"/>
      <protection locked="0"/>
    </xf>
    <xf numFmtId="0" fontId="3" fillId="0" borderId="0" xfId="0" applyFont="1" applyAlignment="1" applyProtection="1">
      <alignment horizontal="right"/>
      <protection locked="0"/>
    </xf>
    <xf numFmtId="14" fontId="3" fillId="0" borderId="0" xfId="0" applyNumberFormat="1" applyFont="1" applyAlignment="1" applyProtection="1">
      <alignment horizontal="right"/>
      <protection locked="0"/>
    </xf>
    <xf numFmtId="0" fontId="9" fillId="5" borderId="0" xfId="1" applyFont="1" applyFill="1" applyAlignment="1" applyProtection="1">
      <alignment horizontal="center" vertical="center" wrapText="1"/>
      <protection locked="0"/>
    </xf>
    <xf numFmtId="2" fontId="3" fillId="5" borderId="0" xfId="1" applyNumberFormat="1"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9" fillId="5" borderId="0" xfId="1" applyNumberFormat="1" applyFont="1" applyFill="1" applyAlignment="1" applyProtection="1">
      <alignment horizontal="center" vertical="center"/>
      <protection locked="0"/>
    </xf>
    <xf numFmtId="2" fontId="9" fillId="5" borderId="0" xfId="1" applyNumberFormat="1" applyFont="1" applyFill="1" applyAlignment="1" applyProtection="1">
      <alignment horizontal="center" vertical="center"/>
      <protection locked="0"/>
    </xf>
    <xf numFmtId="0" fontId="11" fillId="2" borderId="0" xfId="0" applyFont="1" applyFill="1"/>
    <xf numFmtId="0" fontId="12" fillId="2" borderId="0" xfId="0" applyFont="1" applyFill="1"/>
    <xf numFmtId="0" fontId="13" fillId="2" borderId="0" xfId="2" applyFont="1" applyFill="1" applyAlignment="1">
      <alignment vertical="center"/>
    </xf>
    <xf numFmtId="0" fontId="14" fillId="2" borderId="0" xfId="0" applyFont="1" applyFill="1"/>
    <xf numFmtId="0" fontId="15" fillId="2" borderId="3" xfId="0" applyFont="1" applyFill="1" applyBorder="1" applyAlignment="1">
      <alignment vertical="center" wrapText="1"/>
    </xf>
    <xf numFmtId="0" fontId="13" fillId="2" borderId="0" xfId="2" applyFont="1" applyFill="1" applyAlignment="1">
      <alignment vertical="center" wrapText="1"/>
    </xf>
    <xf numFmtId="0" fontId="14" fillId="2" borderId="0" xfId="0" applyFont="1" applyFill="1" applyAlignment="1">
      <alignment wrapText="1"/>
    </xf>
    <xf numFmtId="0" fontId="0" fillId="7" borderId="0" xfId="0" applyFill="1"/>
    <xf numFmtId="0" fontId="9"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wrapText="1"/>
      <protection locked="0"/>
    </xf>
    <xf numFmtId="14" fontId="1" fillId="5" borderId="0" xfId="0" applyNumberFormat="1" applyFont="1" applyFill="1" applyAlignment="1" applyProtection="1">
      <alignment horizontal="right" vertical="center" wrapText="1"/>
      <protection locked="0"/>
    </xf>
    <xf numFmtId="0" fontId="0" fillId="0" borderId="0" xfId="0" applyAlignment="1">
      <alignment horizontal="left" vertical="top" wrapText="1"/>
    </xf>
    <xf numFmtId="0" fontId="16" fillId="7" borderId="9" xfId="0" applyFont="1" applyFill="1" applyBorder="1"/>
    <xf numFmtId="0" fontId="0" fillId="2" borderId="0" xfId="0" applyFill="1" applyAlignment="1">
      <alignment horizontal="center"/>
    </xf>
    <xf numFmtId="0" fontId="0" fillId="2" borderId="0" xfId="0" applyFill="1"/>
    <xf numFmtId="0" fontId="0" fillId="7" borderId="1" xfId="0" applyFill="1" applyBorder="1"/>
    <xf numFmtId="0" fontId="0" fillId="7" borderId="1" xfId="0" applyFill="1" applyBorder="1" applyAlignment="1">
      <alignment horizontal="center"/>
    </xf>
    <xf numFmtId="0" fontId="17" fillId="0" borderId="1" xfId="0" applyFont="1" applyBorder="1" applyAlignment="1">
      <alignment horizontal="center" vertical="center"/>
    </xf>
    <xf numFmtId="0" fontId="0" fillId="0" borderId="1" xfId="0" applyBorder="1" applyAlignment="1">
      <alignment horizontal="left" vertical="top" wrapText="1"/>
    </xf>
    <xf numFmtId="0" fontId="0" fillId="0" borderId="1" xfId="0" applyBorder="1"/>
    <xf numFmtId="0" fontId="1" fillId="0" borderId="0" xfId="0" applyFont="1"/>
    <xf numFmtId="0" fontId="1" fillId="0" borderId="0" xfId="0" applyFont="1" applyAlignment="1">
      <alignment horizontal="left"/>
    </xf>
    <xf numFmtId="0" fontId="0" fillId="2" borderId="1" xfId="0" applyFill="1" applyBorder="1" applyAlignment="1">
      <alignment horizontal="left" vertical="top" wrapText="1"/>
    </xf>
    <xf numFmtId="0" fontId="18" fillId="5" borderId="1" xfId="0" applyFont="1" applyFill="1" applyBorder="1" applyAlignment="1" applyProtection="1">
      <alignment horizontal="center" vertical="center"/>
      <protection locked="0"/>
    </xf>
    <xf numFmtId="0" fontId="18" fillId="5" borderId="16" xfId="0" applyFont="1" applyFill="1" applyBorder="1" applyAlignment="1" applyProtection="1">
      <alignment horizontal="center" vertical="center"/>
      <protection locked="0"/>
    </xf>
    <xf numFmtId="0" fontId="18" fillId="0" borderId="1" xfId="0" applyFont="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8" fillId="0" borderId="1"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left" vertical="center" wrapText="1"/>
      <protection locked="0"/>
    </xf>
    <xf numFmtId="0" fontId="1"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8" fillId="0" borderId="1" xfId="0" applyFont="1" applyBorder="1" applyAlignment="1" applyProtection="1">
      <alignment horizontal="justify" vertical="center" wrapText="1"/>
      <protection locked="0"/>
    </xf>
    <xf numFmtId="0" fontId="2" fillId="0" borderId="1" xfId="0" applyFont="1" applyBorder="1" applyAlignment="1">
      <alignment horizontal="center" vertical="center" wrapText="1"/>
    </xf>
    <xf numFmtId="0" fontId="2" fillId="6" borderId="2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27" xfId="0" applyFont="1" applyFill="1" applyBorder="1" applyAlignment="1">
      <alignment horizontal="center" vertical="center" textRotation="90" wrapText="1"/>
    </xf>
    <xf numFmtId="0" fontId="2" fillId="6" borderId="28" xfId="0" applyFont="1" applyFill="1" applyBorder="1" applyAlignment="1">
      <alignment horizontal="center" vertical="center" wrapText="1"/>
    </xf>
    <xf numFmtId="0" fontId="18" fillId="0" borderId="1" xfId="0" applyFont="1" applyBorder="1" applyAlignment="1">
      <alignment horizontal="justify" vertical="center" wrapText="1"/>
    </xf>
    <xf numFmtId="0" fontId="18" fillId="0" borderId="13" xfId="0" applyFont="1" applyBorder="1" applyAlignment="1" applyProtection="1">
      <alignment vertical="center" wrapText="1"/>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2" fontId="2" fillId="0" borderId="1" xfId="0" applyNumberFormat="1" applyFont="1" applyBorder="1" applyAlignment="1">
      <alignment horizontal="center" vertical="center" wrapText="1"/>
    </xf>
    <xf numFmtId="0" fontId="18"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18" fillId="0" borderId="11"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6" borderId="1" xfId="0" applyFont="1" applyFill="1" applyBorder="1" applyAlignment="1">
      <alignment horizontal="center" vertical="center"/>
    </xf>
    <xf numFmtId="0" fontId="18" fillId="0" borderId="1" xfId="0" applyFont="1" applyBorder="1" applyAlignment="1">
      <alignment vertical="center" wrapText="1"/>
    </xf>
    <xf numFmtId="0" fontId="18" fillId="0" borderId="1"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 fillId="6" borderId="7" xfId="0" applyFont="1" applyFill="1" applyBorder="1" applyAlignment="1">
      <alignment horizontal="center" vertical="center"/>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 fillId="6" borderId="21" xfId="0" applyFont="1" applyFill="1" applyBorder="1" applyAlignment="1">
      <alignment horizontal="center" vertical="center"/>
    </xf>
    <xf numFmtId="49" fontId="10" fillId="5" borderId="0" xfId="0" applyNumberFormat="1" applyFont="1" applyFill="1" applyAlignment="1" applyProtection="1">
      <alignment horizontal="center" vertical="center" wrapText="1"/>
      <protection locked="0"/>
    </xf>
    <xf numFmtId="49" fontId="8" fillId="5" borderId="0" xfId="0" applyNumberFormat="1" applyFont="1" applyFill="1" applyAlignment="1" applyProtection="1">
      <alignment horizontal="center" vertical="center" wrapText="1"/>
      <protection locked="0"/>
    </xf>
    <xf numFmtId="0" fontId="18" fillId="0" borderId="13" xfId="0" applyFont="1" applyBorder="1" applyAlignment="1">
      <alignment vertical="center" wrapText="1"/>
    </xf>
    <xf numFmtId="0" fontId="18" fillId="0" borderId="13" xfId="0" applyFont="1" applyBorder="1" applyAlignment="1" applyProtection="1">
      <alignment vertical="center" wrapText="1"/>
      <protection locked="0"/>
    </xf>
    <xf numFmtId="0" fontId="18" fillId="2" borderId="13"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0" borderId="1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18" fillId="0" borderId="13" xfId="0" applyFont="1" applyBorder="1" applyAlignment="1" applyProtection="1">
      <alignment horizontal="left" vertical="top" wrapText="1"/>
      <protection locked="0"/>
    </xf>
    <xf numFmtId="0" fontId="1" fillId="0" borderId="1" xfId="0" applyFont="1" applyBorder="1" applyAlignment="1" applyProtection="1">
      <alignment horizontal="left" vertical="center" wrapText="1"/>
      <protection locked="0"/>
    </xf>
    <xf numFmtId="0" fontId="0" fillId="6" borderId="0" xfId="0" applyFill="1" applyAlignment="1">
      <alignment horizontal="center" wrapText="1"/>
    </xf>
    <xf numFmtId="0" fontId="0" fillId="6" borderId="10" xfId="0" applyFill="1" applyBorder="1" applyAlignment="1">
      <alignment horizontal="center" wrapText="1"/>
    </xf>
    <xf numFmtId="0" fontId="12" fillId="2" borderId="0" xfId="0" applyFont="1" applyFill="1" applyAlignment="1">
      <alignment horizontal="center"/>
    </xf>
    <xf numFmtId="0" fontId="18" fillId="5" borderId="15" xfId="0" applyFont="1" applyFill="1" applyBorder="1" applyAlignment="1" applyProtection="1">
      <alignment horizontal="left" vertical="center" wrapText="1"/>
      <protection locked="0"/>
    </xf>
    <xf numFmtId="0" fontId="18" fillId="5" borderId="1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21" fillId="5" borderId="0" xfId="0" applyFont="1" applyFill="1" applyProtection="1">
      <protection locked="0"/>
    </xf>
    <xf numFmtId="0" fontId="21" fillId="0" borderId="0" xfId="0" applyFont="1"/>
    <xf numFmtId="0" fontId="1" fillId="5" borderId="0" xfId="1" applyFont="1" applyFill="1" applyProtection="1">
      <protection locked="0"/>
    </xf>
    <xf numFmtId="0" fontId="1" fillId="5" borderId="0" xfId="0" applyFont="1" applyFill="1" applyProtection="1">
      <protection locked="0"/>
    </xf>
    <xf numFmtId="0" fontId="1" fillId="5" borderId="0" xfId="1" applyFont="1" applyFill="1" applyAlignment="1" applyProtection="1">
      <alignment vertical="center" wrapText="1"/>
      <protection locked="0"/>
    </xf>
    <xf numFmtId="0" fontId="1" fillId="5" borderId="0" xfId="0" applyFont="1" applyFill="1" applyAlignment="1" applyProtection="1">
      <alignment horizontal="center"/>
      <protection locked="0"/>
    </xf>
    <xf numFmtId="0" fontId="21" fillId="5" borderId="0" xfId="0" applyFont="1" applyFill="1" applyAlignment="1" applyProtection="1">
      <alignment horizontal="center"/>
      <protection locked="0"/>
    </xf>
    <xf numFmtId="0" fontId="22" fillId="5" borderId="0" xfId="0" applyFont="1" applyFill="1" applyAlignment="1" applyProtection="1">
      <alignment horizontal="right" vertical="center" wrapText="1"/>
      <protection locked="0"/>
    </xf>
    <xf numFmtId="0" fontId="23" fillId="5" borderId="0" xfId="0" applyFont="1" applyFill="1" applyAlignment="1" applyProtection="1">
      <alignment horizontal="left" vertical="center" wrapText="1"/>
      <protection locked="0"/>
    </xf>
    <xf numFmtId="0" fontId="22" fillId="5" borderId="0" xfId="0" applyFont="1" applyFill="1" applyAlignment="1" applyProtection="1">
      <alignment horizontal="right" wrapText="1"/>
      <protection locked="0"/>
    </xf>
    <xf numFmtId="0" fontId="23" fillId="5" borderId="0" xfId="0" applyFont="1" applyFill="1" applyAlignment="1" applyProtection="1">
      <alignment horizontal="center" vertical="center" wrapText="1"/>
      <protection locked="0"/>
    </xf>
    <xf numFmtId="0" fontId="23" fillId="2" borderId="0" xfId="0" applyFont="1" applyFill="1" applyAlignment="1" applyProtection="1">
      <alignment vertical="center" wrapText="1"/>
      <protection locked="0"/>
    </xf>
    <xf numFmtId="0" fontId="23" fillId="5" borderId="0" xfId="0" applyFont="1" applyFill="1" applyAlignment="1" applyProtection="1">
      <alignment vertical="center" wrapText="1"/>
      <protection locked="0"/>
    </xf>
    <xf numFmtId="0" fontId="1" fillId="5" borderId="0" xfId="1" applyFont="1" applyFill="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21" fillId="5" borderId="0" xfId="0" applyFont="1" applyFill="1" applyAlignment="1" applyProtection="1">
      <alignment horizontal="left"/>
      <protection locked="0"/>
    </xf>
    <xf numFmtId="0" fontId="24" fillId="5" borderId="0" xfId="0" applyFont="1" applyFill="1" applyProtection="1">
      <protection locked="0"/>
    </xf>
    <xf numFmtId="0" fontId="22" fillId="0" borderId="0" xfId="0" applyFont="1" applyAlignment="1" applyProtection="1">
      <alignment horizontal="center" vertical="center" wrapText="1"/>
      <protection locked="0"/>
    </xf>
    <xf numFmtId="0" fontId="22" fillId="5" borderId="0" xfId="0" applyFont="1" applyFill="1" applyAlignment="1" applyProtection="1">
      <alignment horizontal="center" vertical="center" wrapText="1"/>
      <protection locked="0"/>
    </xf>
    <xf numFmtId="0" fontId="22" fillId="5" borderId="0" xfId="0" applyFont="1" applyFill="1" applyAlignment="1" applyProtection="1">
      <alignment vertical="center" wrapText="1"/>
      <protection locked="0"/>
    </xf>
    <xf numFmtId="0" fontId="22" fillId="0" borderId="4"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18" fillId="5" borderId="1" xfId="0" applyFont="1" applyFill="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protection locked="0"/>
    </xf>
    <xf numFmtId="0" fontId="18" fillId="0" borderId="0" xfId="0" applyFont="1" applyAlignment="1" applyProtection="1">
      <alignment vertical="center" wrapText="1"/>
      <protection locked="0"/>
    </xf>
    <xf numFmtId="0" fontId="18" fillId="5" borderId="11" xfId="0" applyFont="1" applyFill="1" applyBorder="1" applyAlignment="1" applyProtection="1">
      <alignment horizontal="center" vertical="center"/>
      <protection locked="0"/>
    </xf>
    <xf numFmtId="0" fontId="18" fillId="5" borderId="11" xfId="0" applyFont="1" applyFill="1" applyBorder="1" applyAlignment="1" applyProtection="1">
      <alignment horizontal="left" vertical="center" wrapText="1"/>
      <protection locked="0"/>
    </xf>
    <xf numFmtId="0" fontId="18" fillId="5" borderId="14"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protection locked="0"/>
    </xf>
    <xf numFmtId="0" fontId="18" fillId="5" borderId="0" xfId="0" applyFont="1" applyFill="1" applyAlignment="1" applyProtection="1">
      <alignment horizontal="left" vertical="center" wrapText="1"/>
      <protection locked="0"/>
    </xf>
    <xf numFmtId="0" fontId="9" fillId="4" borderId="5" xfId="1" applyFont="1" applyFill="1" applyBorder="1" applyAlignment="1" applyProtection="1">
      <alignment horizontal="center" vertical="center" wrapText="1"/>
      <protection locked="0"/>
    </xf>
    <xf numFmtId="0" fontId="9" fillId="4" borderId="2" xfId="1"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21" fillId="0" borderId="22" xfId="0" applyFont="1" applyBorder="1"/>
    <xf numFmtId="0" fontId="9" fillId="4" borderId="23" xfId="1" applyFont="1" applyFill="1" applyBorder="1" applyAlignment="1" applyProtection="1">
      <alignment horizontal="center" vertical="center" wrapText="1"/>
      <protection locked="0"/>
    </xf>
    <xf numFmtId="0" fontId="9" fillId="4" borderId="22" xfId="1" applyFont="1" applyFill="1" applyBorder="1" applyAlignment="1" applyProtection="1">
      <alignment horizontal="center" vertical="center" wrapText="1"/>
      <protection locked="0"/>
    </xf>
    <xf numFmtId="0" fontId="9" fillId="4" borderId="24" xfId="1" applyFont="1" applyFill="1" applyBorder="1" applyAlignment="1" applyProtection="1">
      <alignment horizontal="center" vertical="center" wrapText="1"/>
      <protection locked="0"/>
    </xf>
    <xf numFmtId="0" fontId="9" fillId="4" borderId="7" xfId="1" applyFont="1" applyFill="1" applyBorder="1" applyAlignment="1" applyProtection="1">
      <alignment horizontal="center" vertical="center" wrapText="1"/>
      <protection locked="0"/>
    </xf>
    <xf numFmtId="0" fontId="9" fillId="4" borderId="1" xfId="1"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4" borderId="19" xfId="1" applyFont="1" applyFill="1" applyBorder="1" applyAlignment="1" applyProtection="1">
      <alignment horizontal="center" vertical="center" wrapText="1"/>
      <protection locked="0"/>
    </xf>
    <xf numFmtId="0" fontId="9" fillId="4" borderId="20" xfId="1" applyFont="1" applyFill="1" applyBorder="1" applyAlignment="1" applyProtection="1">
      <alignment horizontal="center" vertical="center" wrapText="1"/>
      <protection locked="0"/>
    </xf>
    <xf numFmtId="0" fontId="9" fillId="4" borderId="25" xfId="1" applyFont="1" applyFill="1" applyBorder="1" applyAlignment="1" applyProtection="1">
      <alignment horizontal="center" vertical="center" wrapText="1"/>
      <protection locked="0"/>
    </xf>
    <xf numFmtId="0" fontId="21" fillId="0" borderId="29" xfId="0" applyFont="1" applyBorder="1"/>
    <xf numFmtId="0" fontId="18" fillId="0" borderId="12" xfId="0" applyFont="1" applyBorder="1" applyAlignment="1" applyProtection="1">
      <alignment vertical="center" wrapText="1"/>
      <protection locked="0"/>
    </xf>
    <xf numFmtId="0" fontId="21" fillId="0" borderId="13" xfId="0" applyFont="1" applyBorder="1"/>
    <xf numFmtId="0" fontId="21" fillId="0" borderId="13" xfId="0" applyFont="1" applyBorder="1" applyAlignment="1">
      <alignment horizontal="center" vertical="center"/>
    </xf>
    <xf numFmtId="0" fontId="21" fillId="0" borderId="1" xfId="0" applyFont="1" applyBorder="1"/>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14" fontId="21" fillId="0" borderId="1" xfId="0" applyNumberFormat="1"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0" fontId="18" fillId="0" borderId="11" xfId="0" applyFont="1" applyBorder="1" applyAlignment="1" applyProtection="1">
      <alignment vertical="center" wrapText="1"/>
      <protection locked="0"/>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14"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xf>
    <xf numFmtId="0" fontId="18" fillId="0" borderId="12" xfId="0" applyFont="1" applyBorder="1" applyAlignment="1" applyProtection="1">
      <alignment vertical="center" wrapText="1"/>
      <protection locked="0"/>
    </xf>
    <xf numFmtId="0" fontId="21" fillId="2" borderId="11" xfId="0" applyFont="1" applyFill="1" applyBorder="1" applyAlignment="1">
      <alignment horizontal="left" vertical="center" wrapText="1"/>
    </xf>
    <xf numFmtId="14" fontId="21" fillId="2" borderId="11" xfId="0" applyNumberFormat="1" applyFont="1" applyFill="1" applyBorder="1" applyAlignment="1">
      <alignment horizontal="center" vertical="center" wrapText="1"/>
    </xf>
    <xf numFmtId="14" fontId="21" fillId="2" borderId="11" xfId="0" applyNumberFormat="1"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left" vertical="center" wrapText="1"/>
    </xf>
    <xf numFmtId="0" fontId="21" fillId="2" borderId="12" xfId="0" applyFont="1" applyFill="1" applyBorder="1" applyAlignment="1">
      <alignment horizontal="center" vertical="center" wrapText="1"/>
    </xf>
    <xf numFmtId="14" fontId="21" fillId="2" borderId="12" xfId="0" applyNumberFormat="1" applyFont="1" applyFill="1" applyBorder="1" applyAlignment="1">
      <alignment horizontal="center" vertical="center"/>
    </xf>
    <xf numFmtId="0" fontId="21" fillId="2" borderId="12" xfId="0" applyFont="1" applyFill="1" applyBorder="1" applyAlignment="1">
      <alignment horizontal="center" vertical="center"/>
    </xf>
    <xf numFmtId="0" fontId="21" fillId="2" borderId="13" xfId="0" applyFont="1" applyFill="1" applyBorder="1" applyAlignment="1">
      <alignment horizontal="left" vertical="center" wrapText="1"/>
    </xf>
    <xf numFmtId="0" fontId="21" fillId="2" borderId="13" xfId="0" applyFont="1" applyFill="1" applyBorder="1" applyAlignment="1">
      <alignment horizontal="center" vertical="center" wrapText="1"/>
    </xf>
    <xf numFmtId="14" fontId="21" fillId="2" borderId="13" xfId="0" applyNumberFormat="1" applyFont="1" applyFill="1" applyBorder="1" applyAlignment="1">
      <alignment horizontal="center" vertical="center"/>
    </xf>
    <xf numFmtId="0" fontId="21" fillId="2" borderId="13" xfId="0" applyFont="1" applyFill="1" applyBorder="1" applyAlignment="1">
      <alignment horizontal="center" vertical="center"/>
    </xf>
    <xf numFmtId="0" fontId="23" fillId="2" borderId="0" xfId="0" applyFont="1" applyFill="1" applyAlignment="1" applyProtection="1">
      <alignment horizontal="left" vertical="center" wrapText="1"/>
      <protection locked="0"/>
    </xf>
    <xf numFmtId="0" fontId="22" fillId="2" borderId="0" xfId="0" applyFont="1" applyFill="1" applyAlignment="1" applyProtection="1">
      <alignment horizontal="right" vertical="center" wrapText="1"/>
      <protection locked="0"/>
    </xf>
  </cellXfs>
  <cellStyles count="3">
    <cellStyle name="Excel Built-in Normal" xfId="2" xr:uid="{00000000-0005-0000-0000-000000000000}"/>
    <cellStyle name="Normal" xfId="0" builtinId="0"/>
    <cellStyle name="Normal 2" xfId="1" xr:uid="{00000000-0005-0000-0000-000002000000}"/>
  </cellStyles>
  <dxfs count="54">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0000"/>
        </patternFill>
      </fill>
    </dxf>
    <dxf>
      <fill>
        <patternFill>
          <bgColor rgb="FFFFC000"/>
        </patternFill>
      </fill>
    </dxf>
    <dxf>
      <fill>
        <patternFill>
          <bgColor rgb="FFFFFF00"/>
        </patternFill>
      </fill>
    </dxf>
    <dxf>
      <font>
        <color auto="1"/>
      </font>
      <fill>
        <patternFill>
          <bgColor rgb="FF00B050"/>
        </patternFill>
      </fill>
    </dxf>
    <dxf>
      <fill>
        <patternFill>
          <bgColor rgb="FFFFC000"/>
        </patternFill>
      </fill>
    </dxf>
    <dxf>
      <font>
        <color auto="1"/>
      </font>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59996337778862885"/>
        </patternFill>
      </fill>
    </dxf>
    <dxf>
      <font>
        <b/>
        <i val="0"/>
      </font>
      <fill>
        <patternFill>
          <bgColor indexed="13"/>
        </patternFill>
      </fill>
    </dxf>
    <dxf>
      <font>
        <b/>
        <i val="0"/>
        <color indexed="9"/>
        <name val="Cambria"/>
        <scheme val="none"/>
      </font>
      <fill>
        <patternFill>
          <bgColor indexed="10"/>
        </patternFill>
      </fill>
    </dxf>
    <dxf>
      <font>
        <b/>
        <i val="0"/>
        <color indexed="9"/>
      </font>
      <fill>
        <patternFill>
          <bgColor indexed="10"/>
        </patternFill>
      </fill>
    </dxf>
    <dxf>
      <font>
        <color auto="1"/>
      </font>
      <fill>
        <patternFill>
          <bgColor rgb="FF00B050"/>
        </patternFill>
      </fill>
    </dxf>
    <dxf>
      <fill>
        <patternFill>
          <bgColor rgb="FFFFC000"/>
        </patternFill>
      </fill>
    </dxf>
    <dxf>
      <fill>
        <patternFill>
          <bgColor rgb="FFFF0000"/>
        </patternFill>
      </fill>
    </dxf>
    <dxf>
      <fill>
        <patternFill>
          <bgColor rgb="FFFFFF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alignment horizontal="general" vertical="bottom" textRotation="0" wrapText="1" indent="0" justifyLastLine="0" shrinkToFit="0" readingOrder="0"/>
    </dxf>
    <dxf>
      <fill>
        <patternFill patternType="solid">
          <fgColor indexed="64"/>
          <bgColor theme="5"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18</xdr:row>
      <xdr:rowOff>0</xdr:rowOff>
    </xdr:from>
    <xdr:to>
      <xdr:col>8</xdr:col>
      <xdr:colOff>295275</xdr:colOff>
      <xdr:row>18</xdr:row>
      <xdr:rowOff>298251</xdr:rowOff>
    </xdr:to>
    <xdr:sp macro="" textlink="">
      <xdr:nvSpPr>
        <xdr:cNvPr id="5" name="AutoShape 38" descr="Resultado de imagen para boton agregar icono">
          <a:extLst>
            <a:ext uri="{FF2B5EF4-FFF2-40B4-BE49-F238E27FC236}">
              <a16:creationId xmlns:a16="http://schemas.microsoft.com/office/drawing/2014/main" id="{43B47744-9773-4B5B-A81D-BFD822C6E1A2}"/>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6" name="AutoShape 39" descr="Resultado de imagen para boton agregar icono">
          <a:extLst>
            <a:ext uri="{FF2B5EF4-FFF2-40B4-BE49-F238E27FC236}">
              <a16:creationId xmlns:a16="http://schemas.microsoft.com/office/drawing/2014/main" id="{97A22D3C-7332-48C4-B2ED-BF5F38249951}"/>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18</xdr:row>
      <xdr:rowOff>0</xdr:rowOff>
    </xdr:from>
    <xdr:to>
      <xdr:col>8</xdr:col>
      <xdr:colOff>295275</xdr:colOff>
      <xdr:row>18</xdr:row>
      <xdr:rowOff>298251</xdr:rowOff>
    </xdr:to>
    <xdr:sp macro="" textlink="">
      <xdr:nvSpPr>
        <xdr:cNvPr id="7" name="AutoShape 40" descr="Resultado de imagen para boton agregar icono">
          <a:extLst>
            <a:ext uri="{FF2B5EF4-FFF2-40B4-BE49-F238E27FC236}">
              <a16:creationId xmlns:a16="http://schemas.microsoft.com/office/drawing/2014/main" id="{5AE89DF1-29E7-436E-B52B-7C6D1E5AEBE9}"/>
            </a:ext>
          </a:extLst>
        </xdr:cNvPr>
        <xdr:cNvSpPr>
          <a:spLocks noChangeAspect="1" noChangeArrowheads="1"/>
        </xdr:cNvSpPr>
      </xdr:nvSpPr>
      <xdr:spPr bwMode="auto">
        <a:xfrm>
          <a:off x="6362700" y="28765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17</xdr:row>
      <xdr:rowOff>123825</xdr:rowOff>
    </xdr:from>
    <xdr:to>
      <xdr:col>8</xdr:col>
      <xdr:colOff>0</xdr:colOff>
      <xdr:row>19</xdr:row>
      <xdr:rowOff>0</xdr:rowOff>
    </xdr:to>
    <xdr:sp macro="[7]!MostrarFuente_Impacto" textlink="">
      <xdr:nvSpPr>
        <xdr:cNvPr id="9" name="Rectangle 53">
          <a:extLst>
            <a:ext uri="{FF2B5EF4-FFF2-40B4-BE49-F238E27FC236}">
              <a16:creationId xmlns:a16="http://schemas.microsoft.com/office/drawing/2014/main" id="{717CE832-D82A-4BEA-BF78-C7E41693B458}"/>
            </a:ext>
          </a:extLst>
        </xdr:cNvPr>
        <xdr:cNvSpPr>
          <a:spLocks noChangeArrowheads="1"/>
        </xdr:cNvSpPr>
      </xdr:nvSpPr>
      <xdr:spPr bwMode="auto">
        <a:xfrm>
          <a:off x="6362700" y="2800350"/>
          <a:ext cx="0" cy="533400"/>
        </a:xfrm>
        <a:prstGeom prst="rect">
          <a:avLst/>
        </a:prstGeom>
        <a:noFill/>
        <a:ln>
          <a:noFill/>
        </a:ln>
      </xdr:spPr>
      <xdr:txBody>
        <a:bodyPr vertOverflow="clip" wrap="square" lIns="45720" tIns="41148" rIns="45720" bIns="0" anchor="t"/>
        <a:lstStyle/>
        <a:p>
          <a:pPr algn="ctr" rtl="0">
            <a:defRPr sz="1000"/>
          </a:pPr>
          <a:r>
            <a:rPr lang="es-CO" sz="2000" b="1" i="0" u="none" strike="noStrike" baseline="0">
              <a:solidFill>
                <a:srgbClr val="FFFFFF"/>
              </a:solidFill>
              <a:latin typeface="Arial"/>
              <a:cs typeface="Arial"/>
            </a:rPr>
            <a:t>?</a:t>
          </a:r>
        </a:p>
      </xdr:txBody>
    </xdr:sp>
    <xdr:clientData/>
  </xdr:twoCellAnchor>
  <xdr:twoCellAnchor editAs="absolute">
    <xdr:from>
      <xdr:col>2</xdr:col>
      <xdr:colOff>2953015</xdr:colOff>
      <xdr:row>0</xdr:row>
      <xdr:rowOff>0</xdr:rowOff>
    </xdr:from>
    <xdr:to>
      <xdr:col>4</xdr:col>
      <xdr:colOff>1244487</xdr:colOff>
      <xdr:row>0</xdr:row>
      <xdr:rowOff>1752807</xdr:rowOff>
    </xdr:to>
    <xdr:pic>
      <xdr:nvPicPr>
        <xdr:cNvPr id="11" name="Imagen 135">
          <a:extLst>
            <a:ext uri="{FF2B5EF4-FFF2-40B4-BE49-F238E27FC236}">
              <a16:creationId xmlns:a16="http://schemas.microsoft.com/office/drawing/2014/main" id="{EA6A91FE-BDA4-4782-B2E0-9557D40CB0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21998" y="0"/>
          <a:ext cx="5445747" cy="1752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1696049</xdr:rowOff>
    </xdr:from>
    <xdr:to>
      <xdr:col>65</xdr:col>
      <xdr:colOff>1146480</xdr:colOff>
      <xdr:row>0</xdr:row>
      <xdr:rowOff>1714980</xdr:rowOff>
    </xdr:to>
    <xdr:cxnSp macro="">
      <xdr:nvCxnSpPr>
        <xdr:cNvPr id="10" name="Conector recto 9">
          <a:extLst>
            <a:ext uri="{FF2B5EF4-FFF2-40B4-BE49-F238E27FC236}">
              <a16:creationId xmlns:a16="http://schemas.microsoft.com/office/drawing/2014/main" id="{F46A8C2B-7047-454F-91BC-866FA799C19E}"/>
            </a:ext>
          </a:extLst>
        </xdr:cNvPr>
        <xdr:cNvCxnSpPr/>
      </xdr:nvCxnSpPr>
      <xdr:spPr>
        <a:xfrm>
          <a:off x="0" y="1696049"/>
          <a:ext cx="81940892" cy="18931"/>
        </a:xfrm>
        <a:prstGeom prst="line">
          <a:avLst/>
        </a:prstGeom>
        <a:ln w="57150">
          <a:solidFill>
            <a:srgbClr val="99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0</xdr:colOff>
      <xdr:row>19</xdr:row>
      <xdr:rowOff>0</xdr:rowOff>
    </xdr:from>
    <xdr:ext cx="295275" cy="310215"/>
    <xdr:sp macro="" textlink="">
      <xdr:nvSpPr>
        <xdr:cNvPr id="12" name="AutoShape 38" descr="Resultado de imagen para boton agregar icono">
          <a:extLst>
            <a:ext uri="{FF2B5EF4-FFF2-40B4-BE49-F238E27FC236}">
              <a16:creationId xmlns:a16="http://schemas.microsoft.com/office/drawing/2014/main" id="{D7F3510E-07DF-4E72-9A6A-63855EDD765A}"/>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3" name="AutoShape 39" descr="Resultado de imagen para boton agregar icono">
          <a:extLst>
            <a:ext uri="{FF2B5EF4-FFF2-40B4-BE49-F238E27FC236}">
              <a16:creationId xmlns:a16="http://schemas.microsoft.com/office/drawing/2014/main" id="{7F7F2EF5-5BB6-40E2-844B-041ED08AD4B1}"/>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4" name="AutoShape 40" descr="Resultado de imagen para boton agregar icono">
          <a:extLst>
            <a:ext uri="{FF2B5EF4-FFF2-40B4-BE49-F238E27FC236}">
              <a16:creationId xmlns:a16="http://schemas.microsoft.com/office/drawing/2014/main" id="{9D5B5C31-533D-4EBB-B686-5F1D22F115C9}"/>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19</xdr:row>
      <xdr:rowOff>0</xdr:rowOff>
    </xdr:from>
    <xdr:ext cx="295275" cy="310215"/>
    <xdr:sp macro="" textlink="">
      <xdr:nvSpPr>
        <xdr:cNvPr id="15" name="AutoShape 42" descr="Z">
          <a:extLst>
            <a:ext uri="{FF2B5EF4-FFF2-40B4-BE49-F238E27FC236}">
              <a16:creationId xmlns:a16="http://schemas.microsoft.com/office/drawing/2014/main" id="{59CD6524-15D0-4D4B-AF0D-56D91B8C46AD}"/>
            </a:ext>
          </a:extLst>
        </xdr:cNvPr>
        <xdr:cNvSpPr>
          <a:spLocks noChangeAspect="1" noChangeArrowheads="1"/>
        </xdr:cNvSpPr>
      </xdr:nvSpPr>
      <xdr:spPr bwMode="auto">
        <a:xfrm>
          <a:off x="10234706" y="3716618"/>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6" name="AutoShape 38" descr="Resultado de imagen para boton agregar icono">
          <a:extLst>
            <a:ext uri="{FF2B5EF4-FFF2-40B4-BE49-F238E27FC236}">
              <a16:creationId xmlns:a16="http://schemas.microsoft.com/office/drawing/2014/main" id="{1D13DBBB-36A4-47DB-8367-3CD1CEAEE01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7" name="AutoShape 39" descr="Resultado de imagen para boton agregar icono">
          <a:extLst>
            <a:ext uri="{FF2B5EF4-FFF2-40B4-BE49-F238E27FC236}">
              <a16:creationId xmlns:a16="http://schemas.microsoft.com/office/drawing/2014/main" id="{2DE16CEA-835E-41DE-AB78-45CC09A925A9}"/>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8" name="AutoShape 40" descr="Resultado de imagen para boton agregar icono">
          <a:extLst>
            <a:ext uri="{FF2B5EF4-FFF2-40B4-BE49-F238E27FC236}">
              <a16:creationId xmlns:a16="http://schemas.microsoft.com/office/drawing/2014/main" id="{99DCF19C-9074-4BA8-988A-B4E20B7F6430}"/>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295275" cy="312592"/>
    <xdr:sp macro="" textlink="">
      <xdr:nvSpPr>
        <xdr:cNvPr id="19" name="AutoShape 42" descr="Z">
          <a:extLst>
            <a:ext uri="{FF2B5EF4-FFF2-40B4-BE49-F238E27FC236}">
              <a16:creationId xmlns:a16="http://schemas.microsoft.com/office/drawing/2014/main" id="{D8D0E064-259F-40CD-8E41-B6560FA31ADE}"/>
            </a:ext>
          </a:extLst>
        </xdr:cNvPr>
        <xdr:cNvSpPr>
          <a:spLocks noChangeAspect="1" noChangeArrowheads="1"/>
        </xdr:cNvSpPr>
      </xdr:nvSpPr>
      <xdr:spPr bwMode="auto">
        <a:xfrm>
          <a:off x="12763500" y="5403273"/>
          <a:ext cx="295275" cy="312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0" name="AutoShape 38" descr="Resultado de imagen para boton agregar icono">
          <a:extLst>
            <a:ext uri="{FF2B5EF4-FFF2-40B4-BE49-F238E27FC236}">
              <a16:creationId xmlns:a16="http://schemas.microsoft.com/office/drawing/2014/main" id="{5DAFB2FD-91A9-4A1B-976D-DDCC73A274FB}"/>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1" name="AutoShape 39" descr="Resultado de imagen para boton agregar icono">
          <a:extLst>
            <a:ext uri="{FF2B5EF4-FFF2-40B4-BE49-F238E27FC236}">
              <a16:creationId xmlns:a16="http://schemas.microsoft.com/office/drawing/2014/main" id="{467789D8-6105-4688-A1E3-9089EF241307}"/>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2" name="AutoShape 40" descr="Resultado de imagen para boton agregar icono">
          <a:extLst>
            <a:ext uri="{FF2B5EF4-FFF2-40B4-BE49-F238E27FC236}">
              <a16:creationId xmlns:a16="http://schemas.microsoft.com/office/drawing/2014/main" id="{23098DA6-B7D7-43E1-B394-C692BD55FE18}"/>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11</xdr:row>
      <xdr:rowOff>0</xdr:rowOff>
    </xdr:from>
    <xdr:ext cx="295275" cy="310215"/>
    <xdr:sp macro="" textlink="">
      <xdr:nvSpPr>
        <xdr:cNvPr id="23" name="AutoShape 42" descr="Z">
          <a:extLst>
            <a:ext uri="{FF2B5EF4-FFF2-40B4-BE49-F238E27FC236}">
              <a16:creationId xmlns:a16="http://schemas.microsoft.com/office/drawing/2014/main" id="{57B7B53F-CD38-4804-ABB0-D498FDD25F05}"/>
            </a:ext>
          </a:extLst>
        </xdr:cNvPr>
        <xdr:cNvSpPr>
          <a:spLocks noChangeAspect="1" noChangeArrowheads="1"/>
        </xdr:cNvSpPr>
      </xdr:nvSpPr>
      <xdr:spPr bwMode="auto">
        <a:xfrm>
          <a:off x="12763500" y="5611091"/>
          <a:ext cx="295275" cy="310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leonardol/Dropbox/SGR/Gesti&#243;n%20de%20riesgos/Herramientas%20gesti&#243;n%20de%20riesgos/Formatos%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nacional33\meci\CONTROL%20INTERNO%20CGC\TALLER\GESTION%20DEL%20RIESG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pyate\Downloads\MC-FO-07%20MAPA%20DE%20RIEGOS%20DEL%20PROCESO%20(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nacional33\meci\Documents%20and%20Settings\JENITH%20%20LINARES\Mis%20documentos\CONTROL%20INTERNO%20CGC\TALLER\GESTION%20DEL%20RIESGO%20Y%20CONTROL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OSECAR\Downloads\2.%20Mapa%20de%20riesgos%20DIRyPLA__%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067a10e50767e371/Escritorio/PLE-PIN-F001%20Matriz%20de%20riesgos%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carlos.espinosa\Downloads\ple-pin-f001_0%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M-FO-25"/>
      <sheetName val="SM-FO-26"/>
      <sheetName val="SM-FO-27"/>
      <sheetName val="CODIGOS INTERNOS"/>
      <sheetName val="SM-FO-28"/>
      <sheetName val="SM-FO-29"/>
      <sheetName val="SM-FO-30"/>
      <sheetName val="Descripcion Fte-Aimp"/>
      <sheetName val="Perfil riesgo Inh"/>
      <sheetName val="Perfil riesgo Res"/>
      <sheetName val="Nivel organizacional riesgo"/>
      <sheetName val="Tipos riesgo"/>
      <sheetName val="Triangulo del fraude"/>
      <sheetName val="Controles existentes"/>
      <sheetName val="Escala probabilidad"/>
      <sheetName val="Escalas impacto"/>
      <sheetName val="Escalas Valoracion Controles"/>
      <sheetName val="Escalas efectividad controles"/>
      <sheetName val="Escalas riesgo residual"/>
      <sheetName val="definicionPoliticasManejo"/>
      <sheetName val="Formatos Matriz de riesgos"/>
      <sheetName val="_Formatos_Matriz_de_riesgos_x_2"/>
    </sheetNames>
    <sheetDataSet>
      <sheetData sheetId="0" refreshError="1"/>
      <sheetData sheetId="1" refreshError="1"/>
      <sheetData sheetId="2" refreshError="1">
        <row r="476">
          <cell r="BP476" t="str">
            <v>Personas</v>
          </cell>
          <cell r="BQ476" t="str">
            <v>Vida, salud o Integridad Fìsica del usuario</v>
          </cell>
        </row>
        <row r="477">
          <cell r="BP477" t="str">
            <v>Tecnologìa</v>
          </cell>
          <cell r="BQ477" t="str">
            <v>Vida, salud o Integridad Fìsica
del Colaborador</v>
          </cell>
        </row>
        <row r="478">
          <cell r="BP478" t="str">
            <v>Procesos</v>
          </cell>
          <cell r="BQ478" t="str">
            <v>Recursos Financieros</v>
          </cell>
        </row>
        <row r="479">
          <cell r="BP479" t="str">
            <v>Infraestructura</v>
          </cell>
          <cell r="BQ479" t="str">
            <v>Credibilidad, Buen Nombre, Reputaciòn</v>
          </cell>
        </row>
        <row r="480">
          <cell r="BP480" t="str">
            <v>Externos (Eventos Naturales/Terceros)</v>
          </cell>
          <cell r="BQ480" t="str">
            <v>Instalaciones, equipos, insumos, elementos y demas bienes</v>
          </cell>
        </row>
        <row r="481">
          <cell r="BQ481" t="str">
            <v>Informaciòn y Conocimiento</v>
          </cell>
          <cell r="BR481" t="str">
            <v>Estratégicos</v>
          </cell>
        </row>
        <row r="482">
          <cell r="BQ482" t="str">
            <v>Medio Ambiente</v>
          </cell>
          <cell r="BR482" t="str">
            <v>Tácticos</v>
          </cell>
        </row>
        <row r="483">
          <cell r="BR483" t="str">
            <v>Operativos</v>
          </cell>
        </row>
        <row r="486">
          <cell r="BR486" t="str">
            <v>Financiero</v>
          </cell>
        </row>
        <row r="487">
          <cell r="BR487" t="str">
            <v>Social</v>
          </cell>
        </row>
        <row r="488">
          <cell r="BR488" t="str">
            <v>Tecnológico</v>
          </cell>
        </row>
        <row r="489">
          <cell r="BR489" t="str">
            <v>Medioambiental</v>
          </cell>
        </row>
        <row r="490">
          <cell r="BR490" t="str">
            <v>Legal</v>
          </cell>
        </row>
        <row r="491">
          <cell r="BR491" t="str">
            <v>Imagen</v>
          </cell>
        </row>
        <row r="492">
          <cell r="BR492" t="str">
            <v>Sistemas</v>
          </cell>
        </row>
        <row r="493">
          <cell r="BR493" t="str">
            <v>Salud Ocupacional y Seguridad Industrial</v>
          </cell>
        </row>
        <row r="494">
          <cell r="BR494" t="str">
            <v>Documental</v>
          </cell>
        </row>
        <row r="495">
          <cell r="BR495" t="str">
            <v>Fraude y/o Corrupción</v>
          </cell>
        </row>
        <row r="496">
          <cell r="BR496" t="str">
            <v>Seguridad del paciente - Procesos Institucionales seguros</v>
          </cell>
        </row>
        <row r="497">
          <cell r="BR497" t="str">
            <v>Seguridad del paciente - Procesos asistenciales seguros</v>
          </cell>
        </row>
        <row r="498">
          <cell r="BR498" t="str">
            <v>Seguridad del paciente - Usuarios y familia partícipes en la cultura de seguridad</v>
          </cell>
        </row>
        <row r="499">
          <cell r="BR499" t="str">
            <v>Seguridad del paciente -  
Equipo humano de salud idóneo para la atención segura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USAS"/>
      <sheetName val="NO BORRAR"/>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 BORRAR"/>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2"/>
      <sheetName val="Base de Datos"/>
      <sheetName val="Contexto Estratégico MJD"/>
      <sheetName val="Contexto Estratégico (2)"/>
      <sheetName val="Administración de Riesgos de G"/>
      <sheetName val="Administración de Riesgos de C"/>
    </sheetNames>
    <sheetDataSet>
      <sheetData sheetId="0"/>
      <sheetData sheetId="1">
        <row r="4">
          <cell r="A4" t="str">
            <v>ESTRATÉGICO</v>
          </cell>
        </row>
        <row r="5">
          <cell r="A5" t="str">
            <v>MISIONAL</v>
          </cell>
        </row>
        <row r="6">
          <cell r="A6" t="str">
            <v>APOYO</v>
          </cell>
        </row>
        <row r="7">
          <cell r="A7" t="str">
            <v>EVALUACIÓN</v>
          </cell>
        </row>
      </sheetData>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proceso"/>
      <sheetName val="Matriz Riesgos Gestión"/>
      <sheetName val="Listados"/>
      <sheetName val="Riesgos Seg. Información"/>
      <sheetName val="Seguridad Información"/>
      <sheetName val="Probabilidad Seguridad Informac"/>
      <sheetName val="Corrupción"/>
      <sheetName val="CONTROLES"/>
      <sheetName val="Matriz de calificación"/>
    </sheetNames>
    <sheetDataSet>
      <sheetData sheetId="0"/>
      <sheetData sheetId="1"/>
      <sheetData sheetId="2">
        <row r="3">
          <cell r="M3" t="str">
            <v>Rara vezInsignificante</v>
          </cell>
        </row>
        <row r="8">
          <cell r="K8" t="str">
            <v>Rara Vez</v>
          </cell>
          <cell r="L8">
            <v>1</v>
          </cell>
        </row>
        <row r="9">
          <cell r="K9" t="str">
            <v>Improbable</v>
          </cell>
          <cell r="L9">
            <v>2</v>
          </cell>
        </row>
        <row r="10">
          <cell r="K10" t="str">
            <v>Posible</v>
          </cell>
          <cell r="L10">
            <v>3</v>
          </cell>
        </row>
        <row r="11">
          <cell r="K11" t="str">
            <v>Probable</v>
          </cell>
          <cell r="L11">
            <v>4</v>
          </cell>
        </row>
        <row r="12">
          <cell r="K12" t="str">
            <v>Casi seguro</v>
          </cell>
          <cell r="L12">
            <v>5</v>
          </cell>
        </row>
        <row r="13">
          <cell r="K13" t="str">
            <v>Insignificante</v>
          </cell>
          <cell r="L13">
            <v>1</v>
          </cell>
        </row>
        <row r="14">
          <cell r="K14" t="str">
            <v>Menor</v>
          </cell>
          <cell r="L14">
            <v>2</v>
          </cell>
        </row>
        <row r="15">
          <cell r="K15" t="str">
            <v>Moderado</v>
          </cell>
          <cell r="L15">
            <v>3</v>
          </cell>
        </row>
        <row r="16">
          <cell r="K16" t="str">
            <v>Mayor</v>
          </cell>
          <cell r="L16">
            <v>4</v>
          </cell>
        </row>
        <row r="17">
          <cell r="K17" t="str">
            <v>Catastrófico</v>
          </cell>
          <cell r="L17">
            <v>5</v>
          </cell>
        </row>
        <row r="19">
          <cell r="K19" t="str">
            <v>Rara Vez</v>
          </cell>
        </row>
        <row r="20">
          <cell r="K20" t="str">
            <v>Rara Vez</v>
          </cell>
        </row>
        <row r="21">
          <cell r="K21" t="str">
            <v>Improbable</v>
          </cell>
        </row>
        <row r="22">
          <cell r="K22" t="str">
            <v>Posible</v>
          </cell>
        </row>
        <row r="23">
          <cell r="K23" t="str">
            <v>Probable</v>
          </cell>
        </row>
        <row r="26">
          <cell r="K26" t="str">
            <v>Insignificante</v>
          </cell>
        </row>
        <row r="27">
          <cell r="K27" t="str">
            <v>Insignificante</v>
          </cell>
        </row>
        <row r="28">
          <cell r="K28" t="str">
            <v>Insignificante</v>
          </cell>
        </row>
        <row r="29">
          <cell r="K29" t="str">
            <v>Menor</v>
          </cell>
        </row>
        <row r="31">
          <cell r="K31" t="str">
            <v>Mayor</v>
          </cell>
        </row>
        <row r="32">
          <cell r="K32" t="str">
            <v>Catastrófico</v>
          </cell>
        </row>
      </sheetData>
      <sheetData sheetId="3"/>
      <sheetData sheetId="4"/>
      <sheetData sheetId="5"/>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PLE-PIN-F001"/>
      <sheetName val="FuenteRiesgo_AImpacto"/>
      <sheetName val="Mapa_Riesgo_Inherente"/>
      <sheetName val="Mapa_RResidual"/>
      <sheetName val="Nivel_Organizacional"/>
      <sheetName val="Caracteristicas_Controles"/>
      <sheetName val="Probabilidad"/>
      <sheetName val="Impacto"/>
      <sheetName val="Imp_Ambiental"/>
      <sheetName val="ple-pin-f001_0 (5) (1)"/>
    </sheetNames>
    <definedNames>
      <definedName name="MostrarFuente_Impacto"/>
    </definedNames>
    <sheetDataSet>
      <sheetData sheetId="0"/>
      <sheetData sheetId="1">
        <row r="354">
          <cell r="BN354" t="str">
            <v>Estratégico</v>
          </cell>
        </row>
      </sheetData>
      <sheetData sheetId="2"/>
      <sheetData sheetId="3"/>
      <sheetData sheetId="4">
        <row r="39">
          <cell r="C39">
            <v>0</v>
          </cell>
        </row>
      </sheetData>
      <sheetData sheetId="5"/>
      <sheetData sheetId="6"/>
      <sheetData sheetId="7"/>
      <sheetData sheetId="8"/>
      <sheetData sheetId="9"/>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C7:G52" totalsRowShown="0" headerRowDxfId="53">
  <tableColumns count="5">
    <tableColumn id="1" xr3:uid="{00000000-0010-0000-0000-000001000000}" name="Descripción" dataDxfId="52"/>
    <tableColumn id="2" xr3:uid="{00000000-0010-0000-0000-000002000000}" name="Acción u omisión"/>
    <tableColumn id="3" xr3:uid="{00000000-0010-0000-0000-000003000000}" name="Uso del poder"/>
    <tableColumn id="4" xr3:uid="{00000000-0010-0000-0000-000004000000}" name="Desviar la gestión de lo público"/>
    <tableColumn id="5" xr3:uid="{00000000-0010-0000-0000-000005000000}" name="Beneficio privado"/>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MR175"/>
  <sheetViews>
    <sheetView showGridLines="0" tabSelected="1" topLeftCell="A26" zoomScale="70" zoomScaleNormal="70" zoomScaleSheetLayoutView="50" workbookViewId="0">
      <selection activeCell="G29" sqref="G29"/>
    </sheetView>
  </sheetViews>
  <sheetFormatPr baseColWidth="10" defaultColWidth="11.42578125" defaultRowHeight="15" x14ac:dyDescent="0.25"/>
  <cols>
    <col min="1" max="1" width="7.7109375" style="1" customWidth="1"/>
    <col min="2" max="2" width="33.42578125" style="36" customWidth="1"/>
    <col min="3" max="3" width="59.42578125" style="36" customWidth="1"/>
    <col min="4" max="5" width="43.42578125" style="2" customWidth="1"/>
    <col min="6" max="6" width="22.85546875" style="2" customWidth="1"/>
    <col min="7" max="7" width="28.85546875" style="2" customWidth="1"/>
    <col min="8" max="8" width="48.85546875" style="2" customWidth="1"/>
    <col min="9" max="9" width="27.28515625" style="2" customWidth="1"/>
    <col min="10" max="10" width="25.42578125" style="2" customWidth="1"/>
    <col min="11" max="11" width="56.140625" style="37" customWidth="1"/>
    <col min="12" max="12" width="15.7109375" style="36" customWidth="1"/>
    <col min="13" max="13" width="16.7109375" style="36" customWidth="1"/>
    <col min="14" max="14" width="18.85546875" style="36" customWidth="1"/>
    <col min="15" max="15" width="17.42578125" style="36" customWidth="1"/>
    <col min="16" max="16" width="15" style="36" customWidth="1"/>
    <col min="17" max="17" width="14.42578125" style="36" customWidth="1"/>
    <col min="18" max="18" width="16.140625" style="36" customWidth="1"/>
    <col min="19" max="19" width="18.7109375" style="36" customWidth="1"/>
    <col min="20" max="20" width="14" style="36" customWidth="1"/>
    <col min="21" max="21" width="15.42578125" style="36" customWidth="1"/>
    <col min="22" max="22" width="17.140625" style="36" customWidth="1"/>
    <col min="23" max="23" width="15.140625" style="36" customWidth="1"/>
    <col min="24" max="24" width="14.140625" style="36" customWidth="1"/>
    <col min="25" max="25" width="16.28515625" style="36" customWidth="1"/>
    <col min="26" max="26" width="13.85546875" style="36" customWidth="1"/>
    <col min="27" max="27" width="16.28515625" style="36" customWidth="1"/>
    <col min="28" max="28" width="13.85546875" style="36" customWidth="1"/>
    <col min="29" max="29" width="13" style="36" customWidth="1"/>
    <col min="30" max="30" width="15.42578125" style="36" customWidth="1"/>
    <col min="31" max="31" width="16" style="36" customWidth="1"/>
    <col min="32" max="32" width="13.42578125" style="3" customWidth="1"/>
    <col min="33" max="33" width="8.5703125" style="3" hidden="1" customWidth="1"/>
    <col min="34" max="34" width="15.42578125" style="3" customWidth="1"/>
    <col min="35" max="35" width="0.42578125" style="3" customWidth="1"/>
    <col min="36" max="36" width="20.28515625" style="3" customWidth="1"/>
    <col min="37" max="37" width="156.42578125" style="36" customWidth="1"/>
    <col min="38" max="38" width="52.7109375" style="36" customWidth="1"/>
    <col min="39" max="39" width="16.42578125" style="36" customWidth="1"/>
    <col min="40" max="40" width="20" style="36" customWidth="1"/>
    <col min="41" max="41" width="10.140625" style="36" hidden="1" customWidth="1"/>
    <col min="42" max="42" width="22.85546875" style="36" customWidth="1"/>
    <col min="43" max="43" width="7.140625" style="36" hidden="1" customWidth="1"/>
    <col min="44" max="44" width="28.140625" style="36" customWidth="1"/>
    <col min="45" max="45" width="12" style="36" hidden="1" customWidth="1"/>
    <col min="46" max="46" width="34.7109375" style="36" bestFit="1" customWidth="1"/>
    <col min="47" max="47" width="7.7109375" style="36" hidden="1" customWidth="1"/>
    <col min="48" max="48" width="24.28515625" style="36" customWidth="1"/>
    <col min="49" max="49" width="9.42578125" style="36" hidden="1" customWidth="1"/>
    <col min="50" max="50" width="27.85546875" style="36" customWidth="1"/>
    <col min="51" max="51" width="7.7109375" style="36" hidden="1" customWidth="1"/>
    <col min="52" max="52" width="23.85546875" style="36" bestFit="1" customWidth="1"/>
    <col min="53" max="53" width="8" style="36" hidden="1" customWidth="1"/>
    <col min="54" max="54" width="15.85546875" style="36" customWidth="1"/>
    <col min="55" max="55" width="27" style="36" customWidth="1"/>
    <col min="56" max="57" width="20.42578125" style="36" customWidth="1"/>
    <col min="58" max="60" width="15.42578125" style="36" customWidth="1"/>
    <col min="61" max="61" width="18.85546875" style="36" customWidth="1"/>
    <col min="62" max="62" width="15.42578125" style="36" customWidth="1"/>
    <col min="63" max="63" width="14.140625" style="36" hidden="1" customWidth="1"/>
    <col min="64" max="64" width="22.28515625" style="3" customWidth="1"/>
    <col min="65" max="65" width="23.7109375" style="3" customWidth="1"/>
    <col min="66" max="66" width="19.42578125" style="36" customWidth="1"/>
    <col min="67" max="67" width="33" style="36" customWidth="1"/>
    <col min="68" max="82" width="0" style="124" hidden="1" customWidth="1"/>
    <col min="83" max="83" width="29.28515625" style="124" customWidth="1"/>
    <col min="84" max="84" width="23.140625" style="124" customWidth="1"/>
    <col min="85" max="85" width="25.42578125" style="124" customWidth="1"/>
    <col min="86" max="88" width="23.140625" style="124" customWidth="1"/>
    <col min="89" max="16384" width="11.42578125" style="124"/>
  </cols>
  <sheetData>
    <row r="1" spans="1:81" ht="147.75" customHeight="1" x14ac:dyDescent="0.25">
      <c r="A1" s="104" t="s">
        <v>189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23"/>
      <c r="BY1" s="123"/>
      <c r="BZ1" s="123"/>
      <c r="CA1" s="123"/>
      <c r="CB1" s="123"/>
      <c r="CC1" s="123"/>
    </row>
    <row r="2" spans="1:81" ht="15.75" x14ac:dyDescent="0.25">
      <c r="A2" s="6"/>
      <c r="B2" s="6"/>
      <c r="C2" s="6"/>
      <c r="D2" s="6"/>
      <c r="E2" s="6"/>
      <c r="F2" s="6"/>
      <c r="G2" s="123"/>
      <c r="H2" s="123"/>
      <c r="I2" s="6"/>
      <c r="J2" s="6"/>
      <c r="K2" s="6"/>
      <c r="L2" s="6"/>
      <c r="M2" s="6"/>
      <c r="P2" s="6"/>
      <c r="Q2" s="6"/>
      <c r="R2" s="6"/>
      <c r="S2" s="6"/>
      <c r="T2" s="6"/>
      <c r="U2" s="6"/>
      <c r="V2" s="6"/>
      <c r="W2" s="6"/>
      <c r="X2" s="6"/>
      <c r="Y2" s="6"/>
      <c r="Z2" s="6"/>
      <c r="AA2" s="6"/>
      <c r="AB2" s="6"/>
      <c r="AC2" s="6"/>
      <c r="AD2" s="6"/>
      <c r="AE2" s="6"/>
      <c r="AF2" s="6"/>
      <c r="AG2" s="6"/>
      <c r="AH2" s="6"/>
      <c r="AI2" s="6"/>
      <c r="AJ2" s="6"/>
      <c r="AK2" s="6"/>
      <c r="AL2" s="24" t="s">
        <v>195</v>
      </c>
      <c r="AM2" s="25" t="s">
        <v>196</v>
      </c>
      <c r="AN2" s="7"/>
      <c r="AO2" s="7"/>
      <c r="AP2" s="7"/>
      <c r="AQ2" s="7"/>
      <c r="AR2" s="125"/>
      <c r="AS2" s="125"/>
      <c r="AT2" s="125"/>
      <c r="AU2" s="125"/>
      <c r="AV2" s="8"/>
      <c r="AW2" s="8"/>
      <c r="AX2" s="8"/>
      <c r="AY2" s="8"/>
      <c r="AZ2" s="8"/>
      <c r="BA2" s="8"/>
      <c r="BB2" s="8"/>
      <c r="BC2" s="8"/>
      <c r="BD2" s="8"/>
      <c r="BE2" s="8"/>
      <c r="BF2" s="8"/>
      <c r="BG2" s="8"/>
      <c r="BH2" s="8"/>
      <c r="BI2" s="123"/>
      <c r="BJ2" s="123"/>
      <c r="BK2" s="123"/>
      <c r="BL2" s="123"/>
      <c r="BM2" s="123"/>
      <c r="BN2" s="126"/>
      <c r="BO2" s="127"/>
      <c r="BP2" s="127"/>
      <c r="BQ2" s="126"/>
      <c r="BR2" s="126"/>
      <c r="BS2" s="128"/>
      <c r="BT2" s="126"/>
      <c r="BU2" s="126"/>
      <c r="BV2" s="123"/>
      <c r="BW2" s="129"/>
      <c r="BX2" s="123"/>
      <c r="BY2" s="123"/>
      <c r="BZ2" s="123"/>
      <c r="CA2" s="123"/>
      <c r="CB2" s="123"/>
      <c r="CC2" s="123"/>
    </row>
    <row r="3" spans="1:81" ht="31.5" customHeight="1" x14ac:dyDescent="0.25">
      <c r="A3" s="6"/>
      <c r="B3" s="6"/>
      <c r="C3" s="6"/>
      <c r="D3" s="6"/>
      <c r="E3" s="6"/>
      <c r="F3" s="6"/>
      <c r="G3" s="123"/>
      <c r="H3" s="123"/>
      <c r="I3" s="6"/>
      <c r="J3" s="6"/>
      <c r="K3" s="6"/>
      <c r="L3" s="6"/>
      <c r="M3" s="6"/>
      <c r="P3" s="6"/>
      <c r="Q3" s="6"/>
      <c r="R3" s="6"/>
      <c r="S3" s="6"/>
      <c r="T3" s="6"/>
      <c r="U3" s="6"/>
      <c r="V3" s="6"/>
      <c r="W3" s="6"/>
      <c r="X3" s="6"/>
      <c r="Y3" s="6"/>
      <c r="Z3" s="6"/>
      <c r="AA3" s="6"/>
      <c r="AB3" s="6"/>
      <c r="AC3" s="6"/>
      <c r="AD3" s="6"/>
      <c r="AE3" s="6"/>
      <c r="AF3" s="6"/>
      <c r="AG3" s="6"/>
      <c r="AH3" s="6"/>
      <c r="AI3" s="6"/>
      <c r="AJ3" s="6"/>
      <c r="AK3" s="6"/>
      <c r="AL3" s="6" t="s">
        <v>194</v>
      </c>
      <c r="AM3" s="25">
        <v>5</v>
      </c>
      <c r="AN3" s="7"/>
      <c r="AO3" s="7"/>
      <c r="AP3" s="9"/>
      <c r="AQ3" s="7"/>
      <c r="AR3" s="125"/>
      <c r="AS3" s="125"/>
      <c r="AT3" s="125"/>
      <c r="AU3" s="125"/>
      <c r="AV3" s="8"/>
      <c r="AW3" s="8"/>
      <c r="AX3" s="8"/>
      <c r="AY3" s="8"/>
      <c r="AZ3" s="8"/>
      <c r="BA3" s="8"/>
      <c r="BB3" s="8"/>
      <c r="BC3" s="8"/>
      <c r="BD3" s="8"/>
      <c r="BE3" s="8"/>
      <c r="BF3" s="8"/>
      <c r="BG3" s="8"/>
      <c r="BH3" s="8"/>
      <c r="BI3" s="123"/>
      <c r="BJ3" s="123"/>
      <c r="BK3" s="123"/>
      <c r="BL3" s="123"/>
      <c r="BM3" s="123"/>
      <c r="BN3" s="126"/>
      <c r="BO3" s="127"/>
      <c r="BP3" s="127"/>
      <c r="BQ3" s="126"/>
      <c r="BR3" s="126"/>
      <c r="BS3" s="128"/>
      <c r="BT3" s="126"/>
      <c r="BU3" s="126"/>
      <c r="BV3" s="123"/>
      <c r="BW3" s="129"/>
      <c r="BX3" s="123"/>
      <c r="BY3" s="123"/>
      <c r="BZ3" s="123"/>
      <c r="CA3" s="123"/>
      <c r="CB3" s="123"/>
      <c r="CC3" s="123"/>
    </row>
    <row r="4" spans="1:81" ht="31.5" customHeight="1" x14ac:dyDescent="0.25">
      <c r="A4" s="6"/>
      <c r="B4" s="130" t="s">
        <v>180</v>
      </c>
      <c r="C4" s="131" t="s">
        <v>283</v>
      </c>
      <c r="D4" s="131"/>
      <c r="E4" s="131"/>
      <c r="F4" s="131"/>
      <c r="G4" s="131"/>
      <c r="H4" s="123"/>
      <c r="I4" s="6"/>
      <c r="J4" s="6"/>
      <c r="K4" s="6"/>
      <c r="L4" s="6"/>
      <c r="M4" s="6"/>
      <c r="P4" s="6"/>
      <c r="Q4" s="6"/>
      <c r="R4" s="6"/>
      <c r="S4" s="6"/>
      <c r="T4" s="6"/>
      <c r="U4" s="6"/>
      <c r="V4" s="6"/>
      <c r="W4" s="6"/>
      <c r="X4" s="6"/>
      <c r="Y4" s="6"/>
      <c r="Z4" s="6"/>
      <c r="AA4" s="6"/>
      <c r="AB4" s="6"/>
      <c r="AC4" s="6"/>
      <c r="AD4" s="6"/>
      <c r="AE4" s="6"/>
      <c r="AF4" s="6"/>
      <c r="AG4" s="6"/>
      <c r="AH4" s="6"/>
      <c r="AI4" s="6"/>
      <c r="AJ4" s="6"/>
      <c r="AK4" s="6"/>
      <c r="AL4" s="6" t="s">
        <v>197</v>
      </c>
      <c r="AM4" s="26">
        <v>44890</v>
      </c>
      <c r="AN4" s="7"/>
      <c r="AO4" s="7"/>
      <c r="AP4" s="9"/>
      <c r="AQ4" s="7"/>
      <c r="AR4" s="125"/>
      <c r="AS4" s="125"/>
      <c r="AT4" s="125"/>
      <c r="AU4" s="125"/>
      <c r="AV4" s="8"/>
      <c r="AW4" s="8"/>
      <c r="AX4" s="8"/>
      <c r="AY4" s="8"/>
      <c r="AZ4" s="8"/>
      <c r="BA4" s="8"/>
      <c r="BB4" s="8"/>
      <c r="BC4" s="8"/>
      <c r="BD4" s="8"/>
      <c r="BE4" s="123"/>
      <c r="BF4" s="123"/>
      <c r="BG4" s="123"/>
      <c r="BH4" s="123"/>
      <c r="BI4" s="123"/>
      <c r="BJ4" s="123"/>
      <c r="BK4" s="132"/>
      <c r="BL4" s="123"/>
      <c r="BM4" s="123"/>
      <c r="BN4" s="126"/>
      <c r="BO4" s="127"/>
      <c r="BP4" s="127"/>
      <c r="BQ4" s="126"/>
      <c r="BR4" s="126"/>
      <c r="BS4" s="128"/>
      <c r="BT4" s="126"/>
      <c r="BU4" s="126"/>
      <c r="BV4" s="123"/>
      <c r="BW4" s="129"/>
      <c r="BX4" s="123"/>
      <c r="BY4" s="123"/>
      <c r="BZ4" s="123"/>
      <c r="CA4" s="123"/>
      <c r="CB4" s="123"/>
      <c r="CC4" s="123"/>
    </row>
    <row r="5" spans="1:81" ht="31.5" customHeight="1" x14ac:dyDescent="0.25">
      <c r="A5" s="6"/>
      <c r="B5" s="198" t="s">
        <v>181</v>
      </c>
      <c r="C5" s="197" t="s">
        <v>284</v>
      </c>
      <c r="D5" s="197"/>
      <c r="E5" s="197"/>
      <c r="F5" s="197"/>
      <c r="G5" s="197"/>
      <c r="H5" s="123"/>
      <c r="I5" s="6"/>
      <c r="J5" s="6"/>
      <c r="K5" s="6"/>
      <c r="L5" s="6"/>
      <c r="M5" s="6"/>
      <c r="P5" s="6"/>
      <c r="Q5" s="6"/>
      <c r="R5" s="6"/>
      <c r="S5" s="6"/>
      <c r="T5" s="6"/>
      <c r="U5" s="6"/>
      <c r="V5" s="6"/>
      <c r="W5" s="6"/>
      <c r="X5" s="6"/>
      <c r="Y5" s="6"/>
      <c r="Z5" s="6"/>
      <c r="AA5" s="6"/>
      <c r="AB5" s="6"/>
      <c r="AC5" s="6"/>
      <c r="AD5" s="6"/>
      <c r="AE5" s="6"/>
      <c r="AF5" s="6"/>
      <c r="AG5" s="6"/>
      <c r="AH5" s="6"/>
      <c r="AI5" s="6"/>
      <c r="AJ5" s="6"/>
      <c r="AK5" s="6"/>
      <c r="AL5" s="6" t="s">
        <v>198</v>
      </c>
      <c r="AM5" s="25">
        <v>278926</v>
      </c>
      <c r="AN5" s="7"/>
      <c r="AO5" s="7"/>
      <c r="AP5" s="10"/>
      <c r="AQ5" s="7"/>
      <c r="AR5" s="125"/>
      <c r="AS5" s="125"/>
      <c r="AT5" s="125"/>
      <c r="AU5" s="125"/>
      <c r="AV5" s="8"/>
      <c r="AW5" s="8"/>
      <c r="AX5" s="8"/>
      <c r="AY5" s="8"/>
      <c r="AZ5" s="8"/>
      <c r="BA5" s="8"/>
      <c r="BB5" s="8"/>
      <c r="BC5" s="8"/>
      <c r="BD5" s="12"/>
      <c r="BE5" s="12"/>
      <c r="BF5" s="12"/>
      <c r="BG5" s="12"/>
      <c r="BH5" s="12"/>
      <c r="BI5" s="12"/>
      <c r="BJ5" s="12"/>
      <c r="BK5" s="12"/>
      <c r="BL5" s="12"/>
      <c r="BM5" s="12"/>
      <c r="BN5" s="12"/>
      <c r="BO5" s="12"/>
      <c r="BP5" s="127"/>
      <c r="BQ5" s="126"/>
      <c r="BR5" s="126"/>
      <c r="BS5" s="128"/>
      <c r="BT5" s="126"/>
      <c r="BU5" s="126"/>
      <c r="BV5" s="123"/>
      <c r="BW5" s="129"/>
      <c r="BX5" s="123"/>
      <c r="BY5" s="123"/>
      <c r="BZ5" s="123"/>
      <c r="CA5" s="123"/>
      <c r="CB5" s="123"/>
      <c r="CC5" s="123"/>
    </row>
    <row r="6" spans="1:81" ht="42" customHeight="1" x14ac:dyDescent="0.25">
      <c r="A6" s="133"/>
      <c r="B6" s="198" t="s">
        <v>182</v>
      </c>
      <c r="C6" s="134" t="s">
        <v>284</v>
      </c>
      <c r="D6" s="134"/>
      <c r="E6" s="134"/>
      <c r="F6" s="134"/>
      <c r="G6" s="134"/>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3"/>
      <c r="AT6" s="133"/>
      <c r="AU6" s="133"/>
      <c r="AV6" s="133"/>
      <c r="AW6" s="133"/>
      <c r="AX6" s="133"/>
      <c r="AY6" s="133"/>
      <c r="AZ6" s="11"/>
      <c r="BA6" s="11"/>
      <c r="BB6" s="11"/>
      <c r="BC6" s="11"/>
      <c r="BD6" s="12"/>
      <c r="BE6" s="12"/>
      <c r="BF6" s="12"/>
      <c r="BG6" s="12"/>
      <c r="BH6" s="12"/>
      <c r="BI6" s="12"/>
      <c r="BJ6" s="12"/>
      <c r="BK6" s="12"/>
      <c r="BL6" s="12"/>
      <c r="BM6" s="12"/>
      <c r="BN6" s="12"/>
      <c r="BO6" s="12"/>
      <c r="BP6" s="136"/>
      <c r="BQ6" s="137"/>
      <c r="BR6" s="137"/>
      <c r="BS6" s="137"/>
      <c r="BT6" s="137"/>
      <c r="BU6" s="137"/>
      <c r="BV6" s="137"/>
      <c r="BW6" s="137"/>
      <c r="BX6" s="137"/>
      <c r="BY6" s="137"/>
      <c r="BZ6" s="138"/>
      <c r="CA6" s="138"/>
      <c r="CB6" s="138"/>
      <c r="CC6" s="138"/>
    </row>
    <row r="7" spans="1:81" ht="15.75" x14ac:dyDescent="0.25">
      <c r="A7" s="133"/>
      <c r="B7" s="123"/>
      <c r="C7" s="123"/>
      <c r="D7" s="123"/>
      <c r="E7" s="123"/>
      <c r="F7" s="123"/>
      <c r="G7" s="123"/>
      <c r="H7" s="123"/>
      <c r="I7" s="123"/>
      <c r="J7" s="123"/>
      <c r="K7" s="139"/>
      <c r="L7" s="123"/>
      <c r="M7" s="123"/>
      <c r="N7" s="123"/>
      <c r="O7" s="140"/>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41"/>
      <c r="AT7" s="142"/>
      <c r="AU7" s="141"/>
      <c r="AV7" s="135"/>
      <c r="AW7" s="135"/>
      <c r="AX7" s="133"/>
      <c r="AY7" s="133"/>
      <c r="AZ7" s="7"/>
      <c r="BA7" s="7"/>
      <c r="BB7" s="7"/>
      <c r="BC7" s="7"/>
      <c r="BD7" s="12"/>
      <c r="BE7" s="12"/>
      <c r="BF7" s="12"/>
      <c r="BG7" s="12"/>
      <c r="BH7" s="12"/>
      <c r="BI7" s="12"/>
      <c r="BJ7" s="12"/>
      <c r="BK7" s="12"/>
      <c r="BL7" s="12"/>
      <c r="BM7" s="12"/>
      <c r="BO7" s="12"/>
      <c r="BP7" s="127"/>
      <c r="BQ7" s="126"/>
      <c r="BR7" s="126"/>
      <c r="BS7" s="126"/>
      <c r="BT7" s="126"/>
      <c r="BU7" s="126"/>
      <c r="BV7" s="126"/>
      <c r="BW7" s="128">
        <v>25</v>
      </c>
      <c r="BX7" s="126" t="s">
        <v>183</v>
      </c>
      <c r="BY7" s="126"/>
      <c r="BZ7" s="123"/>
      <c r="CA7" s="123"/>
      <c r="CB7" s="123"/>
      <c r="CC7" s="123"/>
    </row>
    <row r="8" spans="1:81" ht="15.75" x14ac:dyDescent="0.25">
      <c r="A8" s="133"/>
      <c r="B8" s="123"/>
      <c r="C8" s="143"/>
      <c r="D8" s="143"/>
      <c r="E8" s="143"/>
      <c r="F8" s="143"/>
      <c r="G8" s="144" t="s">
        <v>184</v>
      </c>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23"/>
      <c r="AO8" s="123"/>
      <c r="AP8" s="123"/>
      <c r="AQ8" s="123"/>
      <c r="AR8" s="123"/>
      <c r="AS8" s="142"/>
      <c r="AT8" s="142"/>
      <c r="AU8" s="141"/>
      <c r="AV8" s="135"/>
      <c r="AW8" s="135"/>
      <c r="AX8" s="133"/>
      <c r="AY8" s="133"/>
      <c r="AZ8" s="7"/>
      <c r="BA8" s="7"/>
      <c r="BB8" s="7"/>
      <c r="BC8" s="7"/>
      <c r="BD8" s="12"/>
      <c r="BE8" s="12"/>
      <c r="BF8" s="12"/>
      <c r="BG8" s="12"/>
      <c r="BH8" s="12"/>
      <c r="BI8" s="12"/>
      <c r="BJ8" s="12"/>
      <c r="BK8" s="12"/>
      <c r="BL8" s="12"/>
      <c r="BM8" s="12"/>
      <c r="BO8" s="12"/>
      <c r="BP8" s="127"/>
      <c r="BQ8" s="126"/>
      <c r="BR8" s="126"/>
      <c r="BS8" s="126"/>
      <c r="BT8" s="126"/>
      <c r="BU8" s="126"/>
      <c r="BV8" s="126"/>
      <c r="BW8" s="128"/>
      <c r="BX8" s="126"/>
      <c r="BY8" s="126"/>
      <c r="BZ8" s="123"/>
      <c r="CA8" s="123"/>
      <c r="CB8" s="123"/>
      <c r="CC8" s="123"/>
    </row>
    <row r="9" spans="1:81" ht="15.75" x14ac:dyDescent="0.25">
      <c r="A9" s="24"/>
      <c r="B9" s="123"/>
      <c r="C9" s="123"/>
      <c r="D9" s="123"/>
      <c r="E9" s="123"/>
      <c r="F9" s="123"/>
      <c r="G9" s="145" t="s">
        <v>185</v>
      </c>
      <c r="H9" s="145" t="s">
        <v>186</v>
      </c>
      <c r="I9" s="146" t="s">
        <v>187</v>
      </c>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23"/>
      <c r="AO9" s="123"/>
      <c r="AP9" s="123"/>
      <c r="AQ9" s="123"/>
      <c r="AR9" s="123"/>
      <c r="AS9" s="142"/>
      <c r="AT9" s="13"/>
      <c r="AU9" s="13"/>
      <c r="AV9" s="7"/>
      <c r="AW9" s="7"/>
      <c r="AX9" s="7"/>
      <c r="AY9" s="7"/>
      <c r="AZ9" s="7"/>
      <c r="BA9" s="7"/>
      <c r="BB9" s="7"/>
      <c r="BC9" s="7"/>
      <c r="BD9" s="12"/>
      <c r="BE9" s="12"/>
      <c r="BF9" s="12"/>
      <c r="BG9" s="12"/>
      <c r="BH9" s="12"/>
      <c r="BI9" s="12"/>
      <c r="BJ9" s="12"/>
      <c r="BK9" s="12"/>
      <c r="BL9" s="12"/>
      <c r="BM9" s="12"/>
      <c r="BO9" s="12"/>
      <c r="BP9" s="127"/>
      <c r="BQ9" s="126"/>
      <c r="BR9" s="126"/>
      <c r="BS9" s="126"/>
      <c r="BT9" s="126"/>
      <c r="BU9" s="126"/>
      <c r="BV9" s="126"/>
      <c r="BW9" s="128"/>
      <c r="BX9" s="126"/>
      <c r="BY9" s="126"/>
      <c r="BZ9" s="123"/>
      <c r="CA9" s="123"/>
      <c r="CB9" s="123"/>
      <c r="CC9" s="123"/>
    </row>
    <row r="10" spans="1:81" ht="74.25" customHeight="1" x14ac:dyDescent="0.25">
      <c r="A10" s="24"/>
      <c r="B10" s="123"/>
      <c r="C10" s="123"/>
      <c r="D10" s="123"/>
      <c r="E10" s="123"/>
      <c r="F10" s="123"/>
      <c r="G10" s="50">
        <v>1</v>
      </c>
      <c r="H10" s="47" t="s">
        <v>246</v>
      </c>
      <c r="I10" s="147" t="s">
        <v>199</v>
      </c>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23"/>
      <c r="AO10" s="123"/>
      <c r="AP10" s="123"/>
      <c r="AQ10" s="123"/>
      <c r="AR10" s="123"/>
      <c r="AS10" s="142"/>
      <c r="AT10" s="13"/>
      <c r="AU10" s="13"/>
      <c r="AV10" s="7"/>
      <c r="AW10" s="7"/>
      <c r="AX10" s="7"/>
      <c r="AY10" s="7"/>
      <c r="AZ10" s="7"/>
      <c r="BA10" s="7"/>
      <c r="BB10" s="7"/>
      <c r="BC10" s="7"/>
      <c r="BD10" s="12"/>
      <c r="BE10" s="12"/>
      <c r="BF10" s="12"/>
      <c r="BG10" s="12"/>
      <c r="BH10" s="12"/>
      <c r="BI10" s="12"/>
      <c r="BJ10" s="12"/>
      <c r="BK10" s="12"/>
      <c r="BL10" s="12"/>
      <c r="BM10" s="12"/>
      <c r="BO10" s="12"/>
      <c r="BP10" s="127"/>
      <c r="BQ10" s="126"/>
      <c r="BR10" s="126"/>
      <c r="BS10" s="126"/>
      <c r="BT10" s="126"/>
      <c r="BU10" s="126"/>
      <c r="BV10" s="126"/>
      <c r="BW10" s="128"/>
      <c r="BX10" s="126"/>
      <c r="BY10" s="126"/>
      <c r="BZ10" s="123"/>
      <c r="CA10" s="123"/>
      <c r="CB10" s="123"/>
      <c r="CC10" s="123"/>
    </row>
    <row r="11" spans="1:81" ht="60.75" customHeight="1" x14ac:dyDescent="0.25">
      <c r="A11" s="24"/>
      <c r="B11" s="123"/>
      <c r="C11" s="123"/>
      <c r="D11" s="123"/>
      <c r="E11" s="123"/>
      <c r="F11" s="123"/>
      <c r="G11" s="50">
        <v>2</v>
      </c>
      <c r="H11" s="47" t="s">
        <v>247</v>
      </c>
      <c r="I11" s="147" t="s">
        <v>200</v>
      </c>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23"/>
      <c r="AO11" s="123"/>
      <c r="AP11" s="123"/>
      <c r="AQ11" s="123"/>
      <c r="AR11" s="123"/>
      <c r="AS11" s="142"/>
      <c r="AT11" s="13"/>
      <c r="AU11" s="13"/>
      <c r="AV11" s="7"/>
      <c r="AW11" s="7"/>
      <c r="AX11" s="7"/>
      <c r="AY11" s="7"/>
      <c r="AZ11" s="7"/>
      <c r="BA11" s="7"/>
      <c r="BB11" s="7"/>
      <c r="BC11" s="7"/>
      <c r="BD11" s="12"/>
      <c r="BE11" s="12"/>
      <c r="BF11" s="12"/>
      <c r="BG11" s="12"/>
      <c r="BH11" s="12"/>
      <c r="BI11" s="12"/>
      <c r="BJ11" s="12"/>
      <c r="BK11" s="12"/>
      <c r="BL11" s="12"/>
      <c r="BM11" s="12"/>
      <c r="BO11" s="12"/>
      <c r="BP11" s="127"/>
      <c r="BQ11" s="126"/>
      <c r="BR11" s="126"/>
      <c r="BS11" s="126"/>
      <c r="BT11" s="126"/>
      <c r="BU11" s="126"/>
      <c r="BV11" s="126"/>
      <c r="BW11" s="128"/>
      <c r="BX11" s="126"/>
      <c r="BY11" s="126"/>
      <c r="BZ11" s="123"/>
      <c r="CA11" s="123"/>
      <c r="CB11" s="123"/>
      <c r="CC11" s="123"/>
    </row>
    <row r="12" spans="1:81" ht="53.25" customHeight="1" x14ac:dyDescent="0.25">
      <c r="A12" s="24"/>
      <c r="B12" s="123"/>
      <c r="C12" s="123"/>
      <c r="D12" s="123"/>
      <c r="E12" s="123"/>
      <c r="F12" s="123"/>
      <c r="G12" s="50">
        <v>3</v>
      </c>
      <c r="H12" s="47" t="s">
        <v>248</v>
      </c>
      <c r="I12" s="147" t="s">
        <v>201</v>
      </c>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23"/>
      <c r="AO12" s="123"/>
      <c r="AP12" s="123"/>
      <c r="AQ12" s="123"/>
      <c r="AR12" s="123"/>
      <c r="AS12" s="142"/>
      <c r="AT12" s="13"/>
      <c r="AU12" s="13"/>
      <c r="AV12" s="7"/>
      <c r="AW12" s="7"/>
      <c r="AX12" s="7"/>
      <c r="AY12" s="7"/>
      <c r="AZ12" s="7"/>
      <c r="BA12" s="7"/>
      <c r="BB12" s="7"/>
      <c r="BC12" s="7"/>
      <c r="BD12" s="12"/>
      <c r="BE12" s="12"/>
      <c r="BF12" s="12"/>
      <c r="BG12" s="12"/>
      <c r="BH12" s="12"/>
      <c r="BI12" s="12"/>
      <c r="BJ12" s="12"/>
      <c r="BK12" s="12"/>
      <c r="BL12" s="12"/>
      <c r="BM12" s="12"/>
      <c r="BO12" s="12"/>
      <c r="BP12" s="127"/>
      <c r="BQ12" s="126"/>
      <c r="BR12" s="126"/>
      <c r="BS12" s="126"/>
      <c r="BT12" s="126"/>
      <c r="BU12" s="126"/>
      <c r="BV12" s="126"/>
      <c r="BW12" s="128"/>
      <c r="BX12" s="126"/>
      <c r="BY12" s="126"/>
      <c r="BZ12" s="123"/>
      <c r="CA12" s="123"/>
      <c r="CB12" s="123"/>
      <c r="CC12" s="123"/>
    </row>
    <row r="13" spans="1:81" ht="36" customHeight="1" x14ac:dyDescent="0.25">
      <c r="A13" s="24"/>
      <c r="B13" s="123"/>
      <c r="C13" s="123"/>
      <c r="D13" s="123"/>
      <c r="E13" s="123"/>
      <c r="F13" s="123"/>
      <c r="G13" s="50">
        <v>4</v>
      </c>
      <c r="H13" s="47" t="s">
        <v>249</v>
      </c>
      <c r="I13" s="147" t="s">
        <v>266</v>
      </c>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23"/>
      <c r="AO13" s="123"/>
      <c r="AP13" s="123"/>
      <c r="AQ13" s="123"/>
      <c r="AR13" s="123"/>
      <c r="AS13" s="142"/>
      <c r="AT13" s="13"/>
      <c r="AU13" s="13"/>
      <c r="AV13" s="7"/>
      <c r="AW13" s="7"/>
      <c r="AX13" s="7"/>
      <c r="AY13" s="7"/>
      <c r="AZ13" s="7"/>
      <c r="BA13" s="7"/>
      <c r="BB13" s="7"/>
      <c r="BC13" s="7"/>
      <c r="BD13" s="12"/>
      <c r="BE13" s="12"/>
      <c r="BF13" s="12"/>
      <c r="BG13" s="12"/>
      <c r="BH13" s="12"/>
      <c r="BI13" s="12"/>
      <c r="BJ13" s="12"/>
      <c r="BK13" s="12"/>
      <c r="BL13" s="12"/>
      <c r="BM13" s="12"/>
      <c r="BO13" s="12"/>
      <c r="BP13" s="127"/>
      <c r="BQ13" s="126"/>
      <c r="BR13" s="126"/>
      <c r="BS13" s="126"/>
      <c r="BT13" s="126"/>
      <c r="BU13" s="126"/>
      <c r="BV13" s="126"/>
      <c r="BW13" s="128"/>
      <c r="BX13" s="126"/>
      <c r="BY13" s="126"/>
      <c r="BZ13" s="123"/>
      <c r="CA13" s="123"/>
      <c r="CB13" s="123"/>
      <c r="CC13" s="123"/>
    </row>
    <row r="14" spans="1:81" ht="57" customHeight="1" x14ac:dyDescent="0.25">
      <c r="A14" s="24"/>
      <c r="B14" s="123"/>
      <c r="C14" s="123"/>
      <c r="D14" s="123"/>
      <c r="E14" s="123"/>
      <c r="F14" s="123"/>
      <c r="G14" s="50">
        <v>5</v>
      </c>
      <c r="H14" s="47" t="s">
        <v>250</v>
      </c>
      <c r="I14" s="147" t="s">
        <v>265</v>
      </c>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23"/>
      <c r="AO14" s="123"/>
      <c r="AP14" s="123"/>
      <c r="AQ14" s="123"/>
      <c r="AR14" s="123"/>
      <c r="AS14" s="142"/>
      <c r="AT14" s="13"/>
      <c r="AU14" s="13"/>
      <c r="AV14" s="7"/>
      <c r="AW14" s="7"/>
      <c r="AX14" s="7"/>
      <c r="AY14" s="7"/>
      <c r="AZ14" s="7"/>
      <c r="BA14" s="7"/>
      <c r="BB14" s="7"/>
      <c r="BC14" s="7"/>
      <c r="BD14" s="12"/>
      <c r="BE14" s="12"/>
      <c r="BF14" s="12"/>
      <c r="BG14" s="12"/>
      <c r="BH14" s="12"/>
      <c r="BI14" s="12"/>
      <c r="BJ14" s="12"/>
      <c r="BK14" s="12"/>
      <c r="BL14" s="12"/>
      <c r="BM14" s="12"/>
      <c r="BO14" s="12"/>
      <c r="BP14" s="127"/>
      <c r="BQ14" s="126"/>
      <c r="BR14" s="126"/>
      <c r="BS14" s="126"/>
      <c r="BT14" s="126"/>
      <c r="BU14" s="126"/>
      <c r="BV14" s="126"/>
      <c r="BW14" s="128"/>
      <c r="BX14" s="126"/>
      <c r="BY14" s="126"/>
      <c r="BZ14" s="123"/>
      <c r="CA14" s="123"/>
      <c r="CB14" s="123"/>
      <c r="CC14" s="123"/>
    </row>
    <row r="15" spans="1:81" ht="42.75" customHeight="1" x14ac:dyDescent="0.25">
      <c r="A15" s="24"/>
      <c r="B15" s="123"/>
      <c r="C15" s="123"/>
      <c r="D15" s="123"/>
      <c r="E15" s="123"/>
      <c r="F15" s="123"/>
      <c r="G15" s="50">
        <v>6</v>
      </c>
      <c r="H15" s="47" t="s">
        <v>251</v>
      </c>
      <c r="I15" s="147" t="s">
        <v>264</v>
      </c>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23"/>
      <c r="AO15" s="123"/>
      <c r="AP15" s="123"/>
      <c r="AQ15" s="123"/>
      <c r="AR15" s="123"/>
      <c r="AS15" s="142"/>
      <c r="AT15" s="13"/>
      <c r="AU15" s="13"/>
      <c r="AV15" s="7"/>
      <c r="AW15" s="7"/>
      <c r="AX15" s="7"/>
      <c r="AY15" s="7"/>
      <c r="AZ15" s="7"/>
      <c r="BA15" s="7"/>
      <c r="BB15" s="7"/>
      <c r="BC15" s="7"/>
      <c r="BD15" s="12"/>
      <c r="BE15" s="12"/>
      <c r="BF15" s="12"/>
      <c r="BG15" s="12"/>
      <c r="BH15" s="12"/>
      <c r="BI15" s="12"/>
      <c r="BJ15" s="12"/>
      <c r="BK15" s="12"/>
      <c r="BL15" s="12"/>
      <c r="BM15" s="12"/>
      <c r="BO15" s="12"/>
      <c r="BP15" s="127"/>
      <c r="BQ15" s="126"/>
      <c r="BR15" s="126"/>
      <c r="BS15" s="126"/>
      <c r="BT15" s="126"/>
      <c r="BU15" s="126"/>
      <c r="BV15" s="126"/>
      <c r="BW15" s="128"/>
      <c r="BX15" s="126"/>
      <c r="BY15" s="126"/>
      <c r="BZ15" s="123"/>
      <c r="CA15" s="123"/>
      <c r="CB15" s="123"/>
      <c r="CC15" s="123"/>
    </row>
    <row r="16" spans="1:81" ht="49.5" customHeight="1" x14ac:dyDescent="0.25">
      <c r="A16" s="24"/>
      <c r="B16" s="123"/>
      <c r="C16" s="123"/>
      <c r="D16" s="123"/>
      <c r="E16" s="123"/>
      <c r="F16" s="123"/>
      <c r="G16" s="50">
        <v>7</v>
      </c>
      <c r="H16" s="47" t="s">
        <v>252</v>
      </c>
      <c r="I16" s="147" t="s">
        <v>263</v>
      </c>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23"/>
      <c r="AO16" s="123"/>
      <c r="AP16" s="123"/>
      <c r="AQ16" s="123"/>
      <c r="AR16" s="123"/>
      <c r="AS16" s="142"/>
      <c r="AT16" s="13"/>
      <c r="AU16" s="13"/>
      <c r="AV16" s="7"/>
      <c r="AW16" s="7"/>
      <c r="AX16" s="7"/>
      <c r="AY16" s="7"/>
      <c r="AZ16" s="7"/>
      <c r="BA16" s="7"/>
      <c r="BB16" s="7"/>
      <c r="BC16" s="7"/>
      <c r="BD16" s="12"/>
      <c r="BE16" s="12"/>
      <c r="BF16" s="12"/>
      <c r="BG16" s="12"/>
      <c r="BH16" s="12"/>
      <c r="BI16" s="12"/>
      <c r="BJ16" s="12"/>
      <c r="BK16" s="12"/>
      <c r="BL16" s="12"/>
      <c r="BM16" s="12"/>
      <c r="BO16" s="12"/>
      <c r="BP16" s="127"/>
      <c r="BQ16" s="126"/>
      <c r="BR16" s="126"/>
      <c r="BS16" s="126"/>
      <c r="BT16" s="126"/>
      <c r="BU16" s="126"/>
      <c r="BV16" s="126"/>
      <c r="BW16" s="128"/>
      <c r="BX16" s="126"/>
      <c r="BY16" s="126"/>
      <c r="BZ16" s="123"/>
      <c r="CA16" s="123"/>
      <c r="CB16" s="123"/>
      <c r="CC16" s="123"/>
    </row>
    <row r="17" spans="1:88" ht="51.75" customHeight="1" x14ac:dyDescent="0.25">
      <c r="A17" s="24"/>
      <c r="B17" s="123"/>
      <c r="C17" s="123"/>
      <c r="D17" s="123"/>
      <c r="E17" s="123"/>
      <c r="F17" s="123"/>
      <c r="G17" s="50">
        <v>8</v>
      </c>
      <c r="H17" s="47" t="s">
        <v>253</v>
      </c>
      <c r="I17" s="147" t="s">
        <v>262</v>
      </c>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23"/>
      <c r="AO17" s="123"/>
      <c r="AP17" s="123"/>
      <c r="AQ17" s="123"/>
      <c r="AR17" s="123"/>
      <c r="AS17" s="142"/>
      <c r="AT17" s="13"/>
      <c r="AU17" s="13"/>
      <c r="AV17" s="7"/>
      <c r="AW17" s="7"/>
      <c r="AX17" s="7"/>
      <c r="AY17" s="7"/>
      <c r="AZ17" s="7"/>
      <c r="BA17" s="7"/>
      <c r="BB17" s="7"/>
      <c r="BC17" s="7"/>
      <c r="BD17" s="12"/>
      <c r="BE17" s="12"/>
      <c r="BF17" s="12"/>
      <c r="BG17" s="12"/>
      <c r="BH17" s="12"/>
      <c r="BI17" s="12"/>
      <c r="BJ17" s="12"/>
      <c r="BK17" s="12"/>
      <c r="BL17" s="12"/>
      <c r="BM17" s="12"/>
      <c r="BO17" s="12"/>
      <c r="BP17" s="127"/>
      <c r="BQ17" s="126"/>
      <c r="BR17" s="126"/>
      <c r="BS17" s="126"/>
      <c r="BT17" s="126"/>
      <c r="BU17" s="126"/>
      <c r="BV17" s="126"/>
      <c r="BW17" s="128"/>
      <c r="BX17" s="126"/>
      <c r="BY17" s="126"/>
      <c r="BZ17" s="123"/>
      <c r="CA17" s="123"/>
      <c r="CB17" s="123"/>
      <c r="CC17" s="123"/>
    </row>
    <row r="18" spans="1:88" ht="55.5" customHeight="1" x14ac:dyDescent="0.25">
      <c r="A18" s="24"/>
      <c r="B18" s="123"/>
      <c r="C18" s="123"/>
      <c r="D18" s="123"/>
      <c r="E18" s="123"/>
      <c r="F18" s="123"/>
      <c r="G18" s="50">
        <v>9</v>
      </c>
      <c r="H18" s="47" t="s">
        <v>254</v>
      </c>
      <c r="I18" s="147" t="s">
        <v>261</v>
      </c>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23"/>
      <c r="AO18" s="123"/>
      <c r="AP18" s="123"/>
      <c r="AQ18" s="123"/>
      <c r="AR18" s="123"/>
      <c r="AS18" s="142"/>
      <c r="AT18" s="13"/>
      <c r="AU18" s="13"/>
      <c r="AV18" s="7"/>
      <c r="AW18" s="7"/>
      <c r="AX18" s="7"/>
      <c r="AY18" s="7"/>
      <c r="AZ18" s="7"/>
      <c r="BA18" s="7"/>
      <c r="BB18" s="7"/>
      <c r="BC18" s="7"/>
      <c r="BD18" s="12"/>
      <c r="BE18" s="12"/>
      <c r="BF18" s="12"/>
      <c r="BG18" s="12"/>
      <c r="BH18" s="12"/>
      <c r="BI18" s="12"/>
      <c r="BJ18" s="12"/>
      <c r="BK18" s="12"/>
      <c r="BL18" s="12"/>
      <c r="BM18" s="12"/>
      <c r="BO18" s="12"/>
      <c r="BP18" s="127"/>
      <c r="BQ18" s="126"/>
      <c r="BR18" s="126"/>
      <c r="BS18" s="126"/>
      <c r="BT18" s="126"/>
      <c r="BU18" s="126"/>
      <c r="BV18" s="126"/>
      <c r="BW18" s="128"/>
      <c r="BX18" s="126"/>
      <c r="BY18" s="126"/>
      <c r="BZ18" s="123"/>
      <c r="CA18" s="123"/>
      <c r="CB18" s="123"/>
      <c r="CC18" s="123"/>
    </row>
    <row r="19" spans="1:88" ht="30.75" customHeight="1" x14ac:dyDescent="0.25">
      <c r="A19" s="24"/>
      <c r="B19" s="123"/>
      <c r="C19" s="123"/>
      <c r="D19" s="123"/>
      <c r="E19" s="123"/>
      <c r="F19" s="123"/>
      <c r="G19" s="50">
        <v>10</v>
      </c>
      <c r="H19" s="47" t="s">
        <v>255</v>
      </c>
      <c r="I19" s="147" t="s">
        <v>260</v>
      </c>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23"/>
      <c r="AO19" s="123"/>
      <c r="AP19" s="123"/>
      <c r="AQ19" s="123"/>
      <c r="AR19" s="123"/>
      <c r="AS19" s="142" t="s">
        <v>188</v>
      </c>
      <c r="AT19" s="13"/>
      <c r="AU19" s="13"/>
      <c r="AV19" s="7"/>
      <c r="AW19" s="7"/>
      <c r="AX19" s="7"/>
      <c r="AY19" s="7"/>
      <c r="AZ19" s="7"/>
      <c r="BA19" s="7"/>
      <c r="BB19" s="7"/>
      <c r="BC19" s="7"/>
      <c r="BD19" s="12"/>
      <c r="BE19" s="12"/>
      <c r="BF19" s="12"/>
      <c r="BG19" s="12"/>
      <c r="BH19" s="12"/>
      <c r="BI19" s="12"/>
      <c r="BJ19" s="12"/>
      <c r="BK19" s="12"/>
      <c r="BL19" s="12"/>
      <c r="BM19" s="12"/>
      <c r="BO19" s="12"/>
      <c r="BP19" s="127"/>
      <c r="BQ19" s="126"/>
      <c r="BR19" s="126"/>
      <c r="BS19" s="126"/>
      <c r="BT19" s="126"/>
      <c r="BU19" s="126"/>
      <c r="BV19" s="126"/>
      <c r="BW19" s="128"/>
      <c r="BX19" s="126"/>
      <c r="BY19" s="126"/>
      <c r="BZ19" s="123"/>
      <c r="CA19" s="123"/>
      <c r="CB19" s="123"/>
      <c r="CC19" s="123"/>
    </row>
    <row r="20" spans="1:88" ht="45" customHeight="1" x14ac:dyDescent="0.25">
      <c r="A20" s="24"/>
      <c r="B20" s="123"/>
      <c r="C20" s="123"/>
      <c r="D20" s="123"/>
      <c r="E20" s="123"/>
      <c r="F20" s="123"/>
      <c r="G20" s="50">
        <v>11</v>
      </c>
      <c r="H20" s="47" t="s">
        <v>256</v>
      </c>
      <c r="I20" s="148" t="s">
        <v>259</v>
      </c>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7"/>
      <c r="AO20" s="7"/>
      <c r="AP20" s="7"/>
      <c r="AQ20" s="11"/>
      <c r="AR20" s="14"/>
      <c r="AS20" s="15"/>
      <c r="AT20" s="15"/>
      <c r="AU20" s="15"/>
      <c r="AV20" s="7"/>
      <c r="AW20" s="7"/>
      <c r="AX20" s="7"/>
      <c r="AY20" s="7"/>
      <c r="AZ20" s="7"/>
      <c r="BA20" s="7"/>
      <c r="BB20" s="7"/>
      <c r="BC20" s="7"/>
      <c r="BD20" s="12"/>
      <c r="BE20" s="12"/>
      <c r="BF20" s="12"/>
      <c r="BG20" s="12"/>
      <c r="BH20" s="12"/>
      <c r="BI20" s="12"/>
      <c r="BJ20" s="12"/>
      <c r="BK20" s="12"/>
      <c r="BL20" s="12"/>
      <c r="BM20" s="12"/>
      <c r="BO20" s="12"/>
      <c r="BP20" s="127"/>
      <c r="BQ20" s="126"/>
      <c r="BR20" s="126"/>
      <c r="BS20" s="126"/>
      <c r="BT20" s="126"/>
      <c r="BU20" s="126"/>
      <c r="BV20" s="126"/>
      <c r="BW20" s="128"/>
      <c r="BX20" s="126"/>
      <c r="BY20" s="126"/>
      <c r="BZ20" s="123"/>
      <c r="CA20" s="123"/>
      <c r="CB20" s="123"/>
      <c r="CC20" s="123"/>
    </row>
    <row r="21" spans="1:88" ht="60" customHeight="1" x14ac:dyDescent="0.25">
      <c r="A21" s="24"/>
      <c r="B21" s="123"/>
      <c r="C21" s="123"/>
      <c r="D21" s="123"/>
      <c r="E21" s="123"/>
      <c r="F21" s="123"/>
      <c r="G21" s="50">
        <v>12</v>
      </c>
      <c r="H21" s="47" t="s">
        <v>257</v>
      </c>
      <c r="I21" s="148" t="s">
        <v>258</v>
      </c>
      <c r="J21" s="148"/>
      <c r="K21" s="148"/>
      <c r="L21" s="148"/>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7"/>
      <c r="AO21" s="7"/>
      <c r="AP21" s="7"/>
      <c r="AQ21" s="11"/>
      <c r="AR21" s="14"/>
      <c r="AS21" s="15"/>
      <c r="AT21" s="15"/>
      <c r="AU21" s="15"/>
      <c r="AV21" s="7"/>
      <c r="AW21" s="7"/>
      <c r="AX21" s="7"/>
      <c r="AY21" s="7"/>
      <c r="AZ21" s="7"/>
      <c r="BA21" s="7"/>
      <c r="BB21" s="7"/>
      <c r="BC21" s="7"/>
      <c r="BD21" s="12"/>
      <c r="BE21" s="12"/>
      <c r="BF21" s="12"/>
      <c r="BG21" s="12"/>
      <c r="BH21" s="12"/>
      <c r="BI21" s="12"/>
      <c r="BJ21" s="12"/>
      <c r="BK21" s="12"/>
      <c r="BL21" s="12"/>
      <c r="BM21" s="12"/>
      <c r="BO21" s="12"/>
      <c r="BP21" s="127"/>
      <c r="BQ21" s="126"/>
      <c r="BR21" s="126"/>
      <c r="BS21" s="126"/>
      <c r="BT21" s="126"/>
      <c r="BU21" s="126"/>
      <c r="BV21" s="126"/>
      <c r="BW21" s="128"/>
      <c r="BX21" s="126"/>
      <c r="BY21" s="126"/>
      <c r="BZ21" s="123"/>
      <c r="CA21" s="123"/>
      <c r="CB21" s="123"/>
      <c r="CC21" s="123"/>
    </row>
    <row r="22" spans="1:88" ht="67.5" customHeight="1" x14ac:dyDescent="0.25">
      <c r="A22" s="24"/>
      <c r="B22" s="123"/>
      <c r="C22" s="123"/>
      <c r="D22" s="123"/>
      <c r="E22" s="123"/>
      <c r="F22" s="123"/>
      <c r="G22" s="50">
        <v>13</v>
      </c>
      <c r="H22" s="50" t="s">
        <v>287</v>
      </c>
      <c r="I22" s="148" t="s">
        <v>288</v>
      </c>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7"/>
      <c r="AO22" s="7"/>
      <c r="AP22" s="7"/>
      <c r="AQ22" s="11"/>
      <c r="AR22" s="149"/>
      <c r="AS22" s="15"/>
      <c r="AT22" s="15"/>
      <c r="AU22" s="15"/>
      <c r="AV22" s="7"/>
      <c r="AW22" s="7"/>
      <c r="AX22" s="7"/>
      <c r="AY22" s="7"/>
      <c r="AZ22" s="7"/>
      <c r="BA22" s="7"/>
      <c r="BB22" s="7"/>
      <c r="BC22" s="7"/>
      <c r="BD22" s="12"/>
      <c r="BE22" s="12"/>
      <c r="BF22" s="12"/>
      <c r="BG22" s="12"/>
      <c r="BH22" s="12"/>
      <c r="BI22" s="12"/>
      <c r="BJ22" s="12"/>
      <c r="BK22" s="12"/>
      <c r="BL22" s="12"/>
      <c r="BM22" s="12"/>
      <c r="BO22" s="12"/>
      <c r="BP22" s="127"/>
      <c r="BQ22" s="126"/>
      <c r="BR22" s="126"/>
      <c r="BS22" s="126"/>
      <c r="BT22" s="126"/>
      <c r="BU22" s="126"/>
      <c r="BV22" s="126"/>
      <c r="BW22" s="128"/>
      <c r="BX22" s="126"/>
      <c r="BY22" s="126"/>
      <c r="BZ22" s="123"/>
      <c r="CA22" s="123"/>
      <c r="CB22" s="123"/>
      <c r="CC22" s="123"/>
    </row>
    <row r="23" spans="1:88" ht="59.25" customHeight="1" x14ac:dyDescent="0.25">
      <c r="A23" s="24"/>
      <c r="B23" s="24"/>
      <c r="C23" s="24"/>
      <c r="D23" s="24"/>
      <c r="E23" s="24"/>
      <c r="F23" s="24"/>
      <c r="G23" s="39">
        <v>14</v>
      </c>
      <c r="H23" s="39" t="s">
        <v>290</v>
      </c>
      <c r="I23" s="148" t="s">
        <v>289</v>
      </c>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7"/>
      <c r="AO23" s="7"/>
      <c r="AP23" s="7"/>
      <c r="AQ23" s="11"/>
      <c r="AR23" s="11"/>
      <c r="AS23" s="15"/>
      <c r="AT23" s="15"/>
      <c r="AU23" s="15"/>
      <c r="AV23" s="7"/>
      <c r="AW23" s="7"/>
      <c r="AX23" s="7"/>
      <c r="AY23" s="7"/>
      <c r="AZ23" s="7"/>
      <c r="BA23" s="7"/>
      <c r="BB23" s="7"/>
      <c r="BC23" s="7"/>
      <c r="BD23" s="12"/>
      <c r="BE23" s="12"/>
      <c r="BF23" s="12"/>
      <c r="BG23" s="12"/>
      <c r="BH23" s="12"/>
      <c r="BI23" s="12"/>
      <c r="BJ23" s="12"/>
      <c r="BK23" s="12"/>
      <c r="BL23" s="12"/>
      <c r="BM23" s="12"/>
      <c r="BO23" s="12"/>
      <c r="BP23" s="127"/>
      <c r="BQ23" s="126"/>
      <c r="BR23" s="126"/>
      <c r="BS23" s="126"/>
      <c r="BT23" s="126"/>
      <c r="BU23" s="126"/>
      <c r="BV23" s="126"/>
      <c r="BW23" s="128"/>
      <c r="BX23" s="126"/>
      <c r="BY23" s="126"/>
      <c r="BZ23" s="123"/>
      <c r="CA23" s="123"/>
      <c r="CB23" s="123"/>
      <c r="CC23" s="123"/>
    </row>
    <row r="24" spans="1:88" ht="59.25" customHeight="1" x14ac:dyDescent="0.25">
      <c r="A24" s="24"/>
      <c r="B24" s="24"/>
      <c r="C24" s="24"/>
      <c r="D24" s="24"/>
      <c r="E24" s="24"/>
      <c r="F24" s="24"/>
      <c r="G24" s="150">
        <v>15</v>
      </c>
      <c r="H24" s="40" t="s">
        <v>293</v>
      </c>
      <c r="I24" s="151" t="s">
        <v>294</v>
      </c>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2"/>
      <c r="AH24" s="151"/>
      <c r="AI24" s="151"/>
      <c r="AJ24" s="151"/>
      <c r="AK24" s="151"/>
      <c r="AL24" s="151"/>
      <c r="AM24" s="151"/>
      <c r="AN24" s="7"/>
      <c r="AO24" s="7"/>
      <c r="AP24" s="7"/>
      <c r="AQ24" s="11"/>
      <c r="AR24" s="11"/>
      <c r="AS24" s="15"/>
      <c r="AT24" s="15"/>
      <c r="AU24" s="15"/>
      <c r="AV24" s="7"/>
      <c r="AW24" s="7"/>
      <c r="AX24" s="7"/>
      <c r="AY24" s="7"/>
      <c r="AZ24" s="7"/>
      <c r="BA24" s="7"/>
      <c r="BB24" s="7"/>
      <c r="BC24" s="7"/>
      <c r="BD24" s="12"/>
      <c r="BE24" s="12"/>
      <c r="BF24" s="12"/>
      <c r="BG24" s="12"/>
      <c r="BH24" s="12"/>
      <c r="BI24" s="12"/>
      <c r="BJ24" s="12"/>
      <c r="BK24" s="12"/>
      <c r="BL24" s="12"/>
      <c r="BM24" s="12"/>
      <c r="BO24" s="12"/>
      <c r="BP24" s="127"/>
      <c r="BQ24" s="126"/>
      <c r="BR24" s="126"/>
      <c r="BS24" s="126"/>
      <c r="BT24" s="126"/>
      <c r="BU24" s="126"/>
      <c r="BV24" s="126"/>
      <c r="BW24" s="128"/>
      <c r="BX24" s="126"/>
      <c r="BY24" s="126"/>
      <c r="BZ24" s="123"/>
      <c r="CA24" s="123"/>
      <c r="CB24" s="123"/>
      <c r="CC24" s="123"/>
    </row>
    <row r="25" spans="1:88" ht="66.75" customHeight="1" x14ac:dyDescent="0.25">
      <c r="A25" s="24"/>
      <c r="B25" s="24"/>
      <c r="C25" s="24"/>
      <c r="D25" s="24"/>
      <c r="E25" s="24"/>
      <c r="F25" s="24"/>
      <c r="G25" s="39">
        <v>16</v>
      </c>
      <c r="H25" s="39" t="s">
        <v>296</v>
      </c>
      <c r="I25" s="120" t="s">
        <v>300</v>
      </c>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2"/>
      <c r="AN25" s="7"/>
      <c r="AO25" s="7"/>
      <c r="AP25" s="7"/>
      <c r="AQ25" s="11"/>
      <c r="AR25" s="11"/>
      <c r="AS25" s="15"/>
      <c r="AT25" s="15"/>
      <c r="AU25" s="15"/>
      <c r="AV25" s="7"/>
      <c r="AW25" s="7"/>
      <c r="AX25" s="7"/>
      <c r="AY25" s="7"/>
      <c r="AZ25" s="7"/>
      <c r="BA25" s="7"/>
      <c r="BB25" s="7"/>
      <c r="BC25" s="7"/>
      <c r="BD25" s="12"/>
      <c r="BE25" s="12"/>
      <c r="BF25" s="12"/>
      <c r="BG25" s="12"/>
      <c r="BH25" s="12"/>
      <c r="BI25" s="12"/>
      <c r="BJ25" s="12"/>
      <c r="BK25" s="12"/>
      <c r="BL25" s="12"/>
      <c r="BM25" s="12"/>
      <c r="BO25" s="12"/>
      <c r="BP25" s="127"/>
      <c r="BQ25" s="126"/>
      <c r="BR25" s="126"/>
      <c r="BS25" s="126"/>
      <c r="BT25" s="126"/>
      <c r="BU25" s="126"/>
      <c r="BV25" s="126"/>
      <c r="BW25" s="128"/>
      <c r="BX25" s="126"/>
      <c r="BY25" s="126"/>
      <c r="BZ25" s="123"/>
      <c r="CA25" s="123"/>
      <c r="CB25" s="123"/>
      <c r="CC25" s="123"/>
    </row>
    <row r="26" spans="1:88" ht="212.25" customHeight="1" x14ac:dyDescent="0.25">
      <c r="A26" s="24"/>
      <c r="B26" s="24"/>
      <c r="C26" s="24"/>
      <c r="D26" s="24"/>
      <c r="E26" s="24"/>
      <c r="F26" s="24"/>
      <c r="G26" s="39">
        <v>17</v>
      </c>
      <c r="H26" s="39" t="s">
        <v>433</v>
      </c>
      <c r="I26" s="120" t="s">
        <v>432</v>
      </c>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2"/>
      <c r="AN26" s="7"/>
      <c r="AO26" s="7"/>
      <c r="AP26" s="7"/>
      <c r="AQ26" s="11"/>
      <c r="AR26" s="11"/>
      <c r="AS26" s="15"/>
      <c r="AT26" s="15"/>
      <c r="AU26" s="15"/>
      <c r="AV26" s="7"/>
      <c r="AW26" s="7"/>
      <c r="AX26" s="7"/>
      <c r="AY26" s="7"/>
      <c r="AZ26" s="7"/>
      <c r="BA26" s="7"/>
      <c r="BB26" s="7"/>
      <c r="BC26" s="7"/>
      <c r="BD26" s="12"/>
      <c r="BE26" s="12"/>
      <c r="BF26" s="12"/>
      <c r="BG26" s="12"/>
      <c r="BH26" s="12"/>
      <c r="BI26" s="12"/>
      <c r="BJ26" s="12"/>
      <c r="BK26" s="12"/>
      <c r="BL26" s="12"/>
      <c r="BM26" s="12"/>
      <c r="BO26" s="12"/>
      <c r="BP26" s="127"/>
      <c r="BQ26" s="126"/>
      <c r="BR26" s="126"/>
      <c r="BS26" s="126"/>
      <c r="BT26" s="126"/>
      <c r="BU26" s="126"/>
      <c r="BV26" s="126"/>
      <c r="BW26" s="128"/>
      <c r="BX26" s="126"/>
      <c r="BY26" s="126"/>
      <c r="BZ26" s="123"/>
      <c r="CA26" s="123"/>
      <c r="CB26" s="123"/>
      <c r="CC26" s="123"/>
    </row>
    <row r="27" spans="1:88" ht="56.25" customHeight="1" x14ac:dyDescent="0.25">
      <c r="A27" s="24"/>
      <c r="B27" s="24"/>
      <c r="C27" s="24"/>
      <c r="D27" s="24"/>
      <c r="E27" s="24"/>
      <c r="F27" s="24"/>
      <c r="G27" s="39">
        <v>18</v>
      </c>
      <c r="H27" s="39" t="s">
        <v>434</v>
      </c>
      <c r="I27" s="120" t="s">
        <v>435</v>
      </c>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2"/>
      <c r="AN27" s="7"/>
      <c r="AO27" s="7"/>
      <c r="AP27" s="7"/>
      <c r="AQ27" s="11"/>
      <c r="AR27" s="11"/>
      <c r="AS27" s="15"/>
      <c r="AT27" s="15"/>
      <c r="AU27" s="15"/>
      <c r="AV27" s="7"/>
      <c r="AW27" s="7"/>
      <c r="AX27" s="7"/>
      <c r="AY27" s="7"/>
      <c r="AZ27" s="7"/>
      <c r="BA27" s="7"/>
      <c r="BB27" s="7"/>
      <c r="BC27" s="7"/>
      <c r="BD27" s="12"/>
      <c r="BE27" s="12"/>
      <c r="BF27" s="12"/>
      <c r="BG27" s="12"/>
      <c r="BH27" s="12"/>
      <c r="BI27" s="12"/>
      <c r="BJ27" s="12"/>
      <c r="BK27" s="12"/>
      <c r="BL27" s="12"/>
      <c r="BM27" s="12"/>
      <c r="BO27" s="12"/>
      <c r="BP27" s="127"/>
      <c r="BQ27" s="126"/>
      <c r="BR27" s="126"/>
      <c r="BS27" s="126"/>
      <c r="BT27" s="126"/>
      <c r="BU27" s="126"/>
      <c r="BV27" s="126"/>
      <c r="BW27" s="128"/>
      <c r="BX27" s="126"/>
      <c r="BY27" s="126"/>
      <c r="BZ27" s="123"/>
      <c r="CA27" s="123"/>
      <c r="CB27" s="123"/>
      <c r="CC27" s="123"/>
    </row>
    <row r="28" spans="1:88" ht="66.75" customHeight="1" x14ac:dyDescent="0.25">
      <c r="A28" s="24"/>
      <c r="B28" s="24"/>
      <c r="C28" s="24"/>
      <c r="D28" s="24"/>
      <c r="E28" s="24"/>
      <c r="F28" s="24"/>
      <c r="G28" s="39">
        <v>19</v>
      </c>
      <c r="H28" s="39" t="s">
        <v>452</v>
      </c>
      <c r="I28" s="120" t="s">
        <v>453</v>
      </c>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2"/>
      <c r="AN28" s="7"/>
      <c r="AO28" s="7"/>
      <c r="AP28" s="7"/>
      <c r="AQ28" s="11"/>
      <c r="AR28" s="11"/>
      <c r="AS28" s="15"/>
      <c r="AT28" s="15"/>
      <c r="AU28" s="15"/>
      <c r="AV28" s="7"/>
      <c r="AW28" s="7"/>
      <c r="AX28" s="7"/>
      <c r="AY28" s="7"/>
      <c r="AZ28" s="7"/>
      <c r="BA28" s="7"/>
      <c r="BB28" s="7"/>
      <c r="BC28" s="7"/>
      <c r="BD28" s="12"/>
      <c r="BE28" s="12"/>
      <c r="BF28" s="12"/>
      <c r="BG28" s="12"/>
      <c r="BH28" s="12"/>
      <c r="BI28" s="12"/>
      <c r="BJ28" s="12"/>
      <c r="BK28" s="12"/>
      <c r="BL28" s="12"/>
      <c r="BM28" s="12"/>
      <c r="BO28" s="12"/>
      <c r="BP28" s="127"/>
      <c r="BQ28" s="126"/>
      <c r="BR28" s="126"/>
      <c r="BS28" s="126"/>
      <c r="BT28" s="126"/>
      <c r="BU28" s="126"/>
      <c r="BV28" s="126"/>
      <c r="BW28" s="128"/>
      <c r="BX28" s="126"/>
      <c r="BY28" s="126"/>
      <c r="BZ28" s="123"/>
      <c r="CA28" s="123"/>
      <c r="CB28" s="123"/>
      <c r="CC28" s="123"/>
    </row>
    <row r="29" spans="1:88" ht="66.75" customHeight="1" x14ac:dyDescent="0.25">
      <c r="A29" s="24"/>
      <c r="B29" s="24"/>
      <c r="C29" s="24"/>
      <c r="D29" s="24"/>
      <c r="E29" s="24"/>
      <c r="F29" s="24"/>
      <c r="G29" s="39">
        <v>20</v>
      </c>
      <c r="H29" s="39" t="s">
        <v>480</v>
      </c>
      <c r="I29" s="120" t="s">
        <v>481</v>
      </c>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2"/>
      <c r="AN29" s="7"/>
      <c r="AO29" s="7"/>
      <c r="AP29" s="7"/>
      <c r="AQ29" s="11"/>
      <c r="AR29" s="11"/>
      <c r="AS29" s="15"/>
      <c r="AT29" s="15"/>
      <c r="AU29" s="15"/>
      <c r="AV29" s="7"/>
      <c r="AW29" s="7"/>
      <c r="AX29" s="7"/>
      <c r="AY29" s="7"/>
      <c r="AZ29" s="7"/>
      <c r="BA29" s="7"/>
      <c r="BB29" s="7"/>
      <c r="BC29" s="7"/>
      <c r="BD29" s="12"/>
      <c r="BE29" s="12"/>
      <c r="BF29" s="12"/>
      <c r="BG29" s="12"/>
      <c r="BH29" s="12"/>
      <c r="BI29" s="12"/>
      <c r="BJ29" s="12"/>
      <c r="BK29" s="12"/>
      <c r="BL29" s="12"/>
      <c r="BM29" s="12"/>
      <c r="BO29" s="12"/>
      <c r="BP29" s="127"/>
      <c r="BQ29" s="126"/>
      <c r="BR29" s="126"/>
      <c r="BS29" s="126"/>
      <c r="BT29" s="126"/>
      <c r="BU29" s="126"/>
      <c r="BV29" s="126"/>
      <c r="BW29" s="128"/>
      <c r="BX29" s="126"/>
      <c r="BY29" s="126"/>
      <c r="BZ29" s="123"/>
      <c r="CA29" s="123"/>
      <c r="CB29" s="123"/>
      <c r="CC29" s="123"/>
    </row>
    <row r="30" spans="1:88" ht="66.75" customHeight="1" x14ac:dyDescent="0.25">
      <c r="A30" s="24"/>
      <c r="B30" s="24"/>
      <c r="C30" s="24"/>
      <c r="D30" s="24"/>
      <c r="E30" s="24"/>
      <c r="F30" s="24"/>
      <c r="G30" s="153"/>
      <c r="H30" s="153"/>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7"/>
      <c r="AO30" s="7"/>
      <c r="AP30" s="7"/>
      <c r="AQ30" s="11"/>
      <c r="AR30" s="11"/>
      <c r="AS30" s="15"/>
      <c r="AT30" s="15"/>
      <c r="AU30" s="15"/>
      <c r="AV30" s="7"/>
      <c r="AW30" s="7"/>
      <c r="AX30" s="7"/>
      <c r="AY30" s="7"/>
      <c r="AZ30" s="7"/>
      <c r="BA30" s="7"/>
      <c r="BB30" s="7"/>
      <c r="BC30" s="7"/>
      <c r="BD30" s="12"/>
      <c r="BE30" s="12"/>
      <c r="BF30" s="12"/>
      <c r="BG30" s="12"/>
      <c r="BH30" s="12"/>
      <c r="BI30" s="12"/>
      <c r="BJ30" s="12"/>
      <c r="BK30" s="12"/>
      <c r="BL30" s="12"/>
      <c r="BM30" s="12"/>
      <c r="BO30" s="12"/>
      <c r="BP30" s="127"/>
      <c r="BQ30" s="126"/>
      <c r="BR30" s="126"/>
      <c r="BS30" s="126"/>
      <c r="BT30" s="126"/>
      <c r="BU30" s="126"/>
      <c r="BV30" s="126"/>
      <c r="BW30" s="128"/>
      <c r="BX30" s="126"/>
      <c r="BY30" s="126"/>
      <c r="BZ30" s="123"/>
      <c r="CA30" s="123"/>
      <c r="CB30" s="123"/>
      <c r="CC30" s="123"/>
    </row>
    <row r="31" spans="1:88" ht="15.75" thickBot="1" x14ac:dyDescent="0.3">
      <c r="BD31" s="12"/>
      <c r="BE31" s="12"/>
      <c r="BF31" s="12"/>
      <c r="BG31" s="12"/>
      <c r="BH31" s="12"/>
      <c r="BI31" s="12"/>
      <c r="BJ31" s="12"/>
      <c r="BK31" s="12"/>
      <c r="BL31" s="12"/>
      <c r="BM31" s="12"/>
      <c r="BN31" s="12"/>
      <c r="BO31" s="12"/>
    </row>
    <row r="32" spans="1:88" ht="29.25" customHeight="1" x14ac:dyDescent="0.25">
      <c r="A32" s="155" t="s">
        <v>0</v>
      </c>
      <c r="B32" s="156"/>
      <c r="C32" s="156"/>
      <c r="D32" s="156"/>
      <c r="E32" s="156"/>
      <c r="F32" s="156"/>
      <c r="G32" s="156"/>
      <c r="H32" s="156"/>
      <c r="I32" s="156"/>
      <c r="J32" s="156"/>
      <c r="K32" s="156"/>
      <c r="L32" s="156" t="s">
        <v>1</v>
      </c>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6"/>
      <c r="BD32" s="156"/>
      <c r="BE32" s="156"/>
      <c r="BF32" s="156"/>
      <c r="BG32" s="156"/>
      <c r="BH32" s="156"/>
      <c r="BI32" s="156"/>
      <c r="BJ32" s="156"/>
      <c r="BK32" s="156"/>
      <c r="BL32" s="156"/>
      <c r="BM32" s="156"/>
      <c r="BN32" s="156"/>
      <c r="BO32" s="157" t="s">
        <v>2</v>
      </c>
      <c r="BP32" s="158"/>
      <c r="BQ32" s="158"/>
      <c r="BR32" s="158"/>
      <c r="BS32" s="158"/>
      <c r="BT32" s="158"/>
      <c r="BU32" s="158"/>
      <c r="BV32" s="158"/>
      <c r="BW32" s="158"/>
      <c r="BX32" s="158"/>
      <c r="BY32" s="158"/>
      <c r="BZ32" s="158"/>
      <c r="CA32" s="158"/>
      <c r="CB32" s="158"/>
      <c r="CC32" s="158"/>
      <c r="CD32" s="158"/>
      <c r="CE32" s="159" t="s">
        <v>327</v>
      </c>
      <c r="CF32" s="160"/>
      <c r="CG32" s="160"/>
      <c r="CH32" s="160"/>
      <c r="CI32" s="160"/>
      <c r="CJ32" s="161"/>
    </row>
    <row r="33" spans="1:88" ht="40.5" customHeight="1" x14ac:dyDescent="0.25">
      <c r="A33" s="162"/>
      <c r="B33" s="163"/>
      <c r="C33" s="163"/>
      <c r="D33" s="163"/>
      <c r="E33" s="163"/>
      <c r="F33" s="163"/>
      <c r="G33" s="163"/>
      <c r="H33" s="163"/>
      <c r="I33" s="163"/>
      <c r="J33" s="163"/>
      <c r="K33" s="163"/>
      <c r="L33" s="164" t="s">
        <v>3</v>
      </c>
      <c r="M33" s="164"/>
      <c r="N33" s="164"/>
      <c r="O33" s="164"/>
      <c r="P33" s="164"/>
      <c r="Q33" s="164"/>
      <c r="R33" s="164"/>
      <c r="S33" s="164"/>
      <c r="T33" s="164"/>
      <c r="U33" s="164"/>
      <c r="V33" s="164"/>
      <c r="W33" s="164"/>
      <c r="X33" s="164"/>
      <c r="Y33" s="164"/>
      <c r="Z33" s="164"/>
      <c r="AA33" s="164"/>
      <c r="AB33" s="164"/>
      <c r="AC33" s="164"/>
      <c r="AD33" s="164"/>
      <c r="AE33" s="164"/>
      <c r="AF33" s="164" t="s">
        <v>4</v>
      </c>
      <c r="AG33" s="164"/>
      <c r="AH33" s="164"/>
      <c r="AI33" s="164"/>
      <c r="AJ33" s="164"/>
      <c r="AK33" s="164" t="s">
        <v>5</v>
      </c>
      <c r="AL33" s="164"/>
      <c r="AM33" s="164"/>
      <c r="AN33" s="164" t="s">
        <v>6</v>
      </c>
      <c r="AO33" s="164"/>
      <c r="AP33" s="164"/>
      <c r="AQ33" s="164"/>
      <c r="AR33" s="164"/>
      <c r="AS33" s="164"/>
      <c r="AT33" s="164"/>
      <c r="AU33" s="164"/>
      <c r="AV33" s="164"/>
      <c r="AW33" s="164"/>
      <c r="AX33" s="164"/>
      <c r="AY33" s="164"/>
      <c r="AZ33" s="164"/>
      <c r="BA33" s="164"/>
      <c r="BB33" s="164"/>
      <c r="BC33" s="164"/>
      <c r="BD33" s="164" t="s">
        <v>7</v>
      </c>
      <c r="BE33" s="164"/>
      <c r="BF33" s="164" t="s">
        <v>8</v>
      </c>
      <c r="BG33" s="164"/>
      <c r="BH33" s="164" t="s">
        <v>9</v>
      </c>
      <c r="BI33" s="164"/>
      <c r="BJ33" s="164"/>
      <c r="BK33" s="164"/>
      <c r="BL33" s="164" t="s">
        <v>10</v>
      </c>
      <c r="BM33" s="164"/>
      <c r="BN33" s="164"/>
      <c r="BO33" s="165"/>
      <c r="CE33" s="166"/>
      <c r="CF33" s="167"/>
      <c r="CG33" s="167"/>
      <c r="CH33" s="167"/>
      <c r="CI33" s="167"/>
      <c r="CJ33" s="168"/>
    </row>
    <row r="34" spans="1:88" ht="152.25" customHeight="1" thickBot="1" x14ac:dyDescent="0.3">
      <c r="A34" s="58" t="s">
        <v>11</v>
      </c>
      <c r="B34" s="59" t="s">
        <v>12</v>
      </c>
      <c r="C34" s="59" t="s">
        <v>13</v>
      </c>
      <c r="D34" s="59" t="s">
        <v>14</v>
      </c>
      <c r="E34" s="59" t="s">
        <v>326</v>
      </c>
      <c r="F34" s="59" t="s">
        <v>190</v>
      </c>
      <c r="G34" s="59" t="s">
        <v>85</v>
      </c>
      <c r="H34" s="59" t="s">
        <v>15</v>
      </c>
      <c r="I34" s="59" t="s">
        <v>16</v>
      </c>
      <c r="J34" s="59" t="s">
        <v>86</v>
      </c>
      <c r="K34" s="59" t="s">
        <v>17</v>
      </c>
      <c r="L34" s="59" t="s">
        <v>18</v>
      </c>
      <c r="M34" s="59" t="s">
        <v>19</v>
      </c>
      <c r="N34" s="59" t="s">
        <v>20</v>
      </c>
      <c r="O34" s="59" t="s">
        <v>21</v>
      </c>
      <c r="P34" s="59" t="s">
        <v>22</v>
      </c>
      <c r="Q34" s="59" t="s">
        <v>23</v>
      </c>
      <c r="R34" s="59" t="s">
        <v>24</v>
      </c>
      <c r="S34" s="59" t="s">
        <v>25</v>
      </c>
      <c r="T34" s="59" t="s">
        <v>26</v>
      </c>
      <c r="U34" s="59" t="s">
        <v>27</v>
      </c>
      <c r="V34" s="59" t="s">
        <v>28</v>
      </c>
      <c r="W34" s="59" t="s">
        <v>29</v>
      </c>
      <c r="X34" s="59" t="s">
        <v>30</v>
      </c>
      <c r="Y34" s="59" t="s">
        <v>31</v>
      </c>
      <c r="Z34" s="59" t="s">
        <v>32</v>
      </c>
      <c r="AA34" s="59" t="s">
        <v>33</v>
      </c>
      <c r="AB34" s="59" t="s">
        <v>34</v>
      </c>
      <c r="AC34" s="59" t="s">
        <v>35</v>
      </c>
      <c r="AD34" s="59" t="s">
        <v>36</v>
      </c>
      <c r="AE34" s="59" t="s">
        <v>37</v>
      </c>
      <c r="AF34" s="60" t="s">
        <v>38</v>
      </c>
      <c r="AG34" s="60"/>
      <c r="AH34" s="60" t="s">
        <v>39</v>
      </c>
      <c r="AI34" s="60"/>
      <c r="AJ34" s="60" t="s">
        <v>40</v>
      </c>
      <c r="AK34" s="59" t="s">
        <v>41</v>
      </c>
      <c r="AL34" s="59" t="s">
        <v>42</v>
      </c>
      <c r="AM34" s="59" t="s">
        <v>43</v>
      </c>
      <c r="AN34" s="59" t="s">
        <v>44</v>
      </c>
      <c r="AO34" s="59"/>
      <c r="AP34" s="59" t="s">
        <v>45</v>
      </c>
      <c r="AQ34" s="59"/>
      <c r="AR34" s="59" t="s">
        <v>46</v>
      </c>
      <c r="AS34" s="59"/>
      <c r="AT34" s="59" t="s">
        <v>47</v>
      </c>
      <c r="AU34" s="59"/>
      <c r="AV34" s="59" t="s">
        <v>48</v>
      </c>
      <c r="AW34" s="59"/>
      <c r="AX34" s="59" t="s">
        <v>49</v>
      </c>
      <c r="AY34" s="59"/>
      <c r="AZ34" s="59" t="s">
        <v>50</v>
      </c>
      <c r="BA34" s="59"/>
      <c r="BB34" s="59" t="s">
        <v>51</v>
      </c>
      <c r="BC34" s="59" t="s">
        <v>52</v>
      </c>
      <c r="BD34" s="59" t="s">
        <v>53</v>
      </c>
      <c r="BE34" s="59" t="s">
        <v>54</v>
      </c>
      <c r="BF34" s="59" t="s">
        <v>55</v>
      </c>
      <c r="BG34" s="59" t="s">
        <v>56</v>
      </c>
      <c r="BH34" s="59" t="s">
        <v>57</v>
      </c>
      <c r="BI34" s="59" t="s">
        <v>58</v>
      </c>
      <c r="BJ34" s="59" t="s">
        <v>59</v>
      </c>
      <c r="BK34" s="59"/>
      <c r="BL34" s="59" t="s">
        <v>38</v>
      </c>
      <c r="BM34" s="59" t="s">
        <v>39</v>
      </c>
      <c r="BN34" s="59" t="s">
        <v>40</v>
      </c>
      <c r="BO34" s="61" t="s">
        <v>60</v>
      </c>
      <c r="BP34" s="169"/>
      <c r="BQ34" s="169"/>
      <c r="BR34" s="169"/>
      <c r="BS34" s="169"/>
      <c r="BT34" s="169"/>
      <c r="BU34" s="169"/>
      <c r="BV34" s="169"/>
      <c r="BW34" s="169"/>
      <c r="BX34" s="169"/>
      <c r="BY34" s="169"/>
      <c r="BZ34" s="169"/>
      <c r="CA34" s="169"/>
      <c r="CB34" s="169"/>
      <c r="CC34" s="169"/>
      <c r="CD34" s="169"/>
      <c r="CE34" s="59" t="s">
        <v>327</v>
      </c>
      <c r="CF34" s="59" t="s">
        <v>328</v>
      </c>
      <c r="CG34" s="59" t="s">
        <v>329</v>
      </c>
      <c r="CH34" s="59" t="s">
        <v>330</v>
      </c>
      <c r="CI34" s="59" t="s">
        <v>331</v>
      </c>
      <c r="CJ34" s="61" t="s">
        <v>332</v>
      </c>
    </row>
    <row r="35" spans="1:88" ht="99.75" customHeight="1" x14ac:dyDescent="0.25">
      <c r="A35" s="103" t="s">
        <v>69</v>
      </c>
      <c r="B35" s="99" t="s">
        <v>208</v>
      </c>
      <c r="C35" s="106" t="s">
        <v>267</v>
      </c>
      <c r="D35" s="107" t="str">
        <f>+'Riesgo Corrupción'!C8</f>
        <v>Posibilidad de afectación reputacional por la manipulación de información de reportes de seguimiento de avances de cumplimiento e indicadores institucionales en beneficio particular</v>
      </c>
      <c r="E35" s="98" t="s">
        <v>284</v>
      </c>
      <c r="F35" s="102" t="s">
        <v>124</v>
      </c>
      <c r="G35" s="102" t="s">
        <v>143</v>
      </c>
      <c r="H35" s="170" t="s">
        <v>297</v>
      </c>
      <c r="I35" s="98" t="s">
        <v>274</v>
      </c>
      <c r="J35" s="102" t="s">
        <v>101</v>
      </c>
      <c r="K35" s="76" t="s">
        <v>298</v>
      </c>
      <c r="L35" s="99" t="s">
        <v>172</v>
      </c>
      <c r="M35" s="99" t="s">
        <v>168</v>
      </c>
      <c r="N35" s="99" t="s">
        <v>172</v>
      </c>
      <c r="O35" s="99" t="s">
        <v>172</v>
      </c>
      <c r="P35" s="99" t="s">
        <v>168</v>
      </c>
      <c r="Q35" s="99" t="s">
        <v>172</v>
      </c>
      <c r="R35" s="99" t="s">
        <v>172</v>
      </c>
      <c r="S35" s="99" t="s">
        <v>172</v>
      </c>
      <c r="T35" s="99" t="s">
        <v>168</v>
      </c>
      <c r="U35" s="99" t="s">
        <v>168</v>
      </c>
      <c r="V35" s="99" t="s">
        <v>168</v>
      </c>
      <c r="W35" s="99" t="s">
        <v>168</v>
      </c>
      <c r="X35" s="99" t="s">
        <v>172</v>
      </c>
      <c r="Y35" s="99" t="s">
        <v>172</v>
      </c>
      <c r="Z35" s="99" t="s">
        <v>172</v>
      </c>
      <c r="AA35" s="99" t="s">
        <v>172</v>
      </c>
      <c r="AB35" s="99" t="s">
        <v>172</v>
      </c>
      <c r="AC35" s="99" t="s">
        <v>172</v>
      </c>
      <c r="AD35" s="99" t="s">
        <v>172</v>
      </c>
      <c r="AE35" s="102">
        <f>COUNTIF(L35:AD40, "SI")</f>
        <v>6</v>
      </c>
      <c r="AF35" s="99" t="s">
        <v>117</v>
      </c>
      <c r="AG35" s="102">
        <f>+VLOOKUP(AF35,[6]Listados!$K$8:$L$12,2,0)</f>
        <v>2</v>
      </c>
      <c r="AH35" s="102" t="str">
        <f>+IF(OR(AE35=1,AE35&lt;=5),"Moderado",IF(OR(AE35=6,AE35&lt;=11),"Mayor","Catastrófico"))</f>
        <v>Mayor</v>
      </c>
      <c r="AI35" s="109">
        <f>+VLOOKUP(AH35,[6]Listados!K13:L17,2,0)</f>
        <v>4</v>
      </c>
      <c r="AJ35" s="102" t="str">
        <f>IF(AND(AF35&lt;&gt;"",AH35&lt;&gt;""),VLOOKUP(AF35&amp;AH35,Listados!$M$3:$N$27,2,FALSE),"")</f>
        <v>Alto</v>
      </c>
      <c r="AK35" s="76" t="str">
        <f>+'Descripción del Control '!B$3</f>
        <v>El profesional designado por el jefe de la Oficina Asesora de Planeación recibe trimestralmente el reporte de plan de gestión por parte de los Líderes de Proceso/Alcaldías Locales, y verifica la coherencia metodológica del reporte, realizando el monitoreo de acuerdo con lo establecido en el Procedimiento Formulación y Seguimiento del Plan de Gestión PLE-PIN-P005. En caso de que se presente una inconsistencia en el reporte se notificara a través de comunicación oficial al líder del proceso/Alcalde Local para que se subsane. Como evidencia queda el registro de las comunicaciones oficiales, el reporte remitido en el formato y la publicación del ranking en la página web.</v>
      </c>
      <c r="AL35" s="76" t="s">
        <v>297</v>
      </c>
      <c r="AM35" s="98" t="s">
        <v>107</v>
      </c>
      <c r="AN35" s="98" t="s">
        <v>168</v>
      </c>
      <c r="AO35" s="49">
        <f>+IF(AN35="si",15,"")</f>
        <v>15</v>
      </c>
      <c r="AP35" s="98" t="s">
        <v>168</v>
      </c>
      <c r="AQ35" s="49">
        <f>+IF(AP35="si",15,"")</f>
        <v>15</v>
      </c>
      <c r="AR35" s="98" t="s">
        <v>168</v>
      </c>
      <c r="AS35" s="49">
        <f>+IF(AR35="si",15,"")</f>
        <v>15</v>
      </c>
      <c r="AT35" s="98" t="s">
        <v>191</v>
      </c>
      <c r="AU35" s="49">
        <f>+IF(AT35="Prevenir",15,IF(AT35="Detectar",10,""))</f>
        <v>15</v>
      </c>
      <c r="AV35" s="98" t="s">
        <v>168</v>
      </c>
      <c r="AW35" s="49">
        <f>+IF(AV35="si",15,"")</f>
        <v>15</v>
      </c>
      <c r="AX35" s="98" t="s">
        <v>168</v>
      </c>
      <c r="AY35" s="49">
        <f>+IF(AX35="si",15,"")</f>
        <v>15</v>
      </c>
      <c r="AZ35" s="98" t="s">
        <v>169</v>
      </c>
      <c r="BA35" s="49">
        <f>+IF(AZ35="Completa",10,IF(AZ35="Incompleta",5,""))</f>
        <v>10</v>
      </c>
      <c r="BB35" s="101">
        <f>IF((SUM(AO35,AQ35,AS35,AU35,AW35,AY35,BA35)=0),"",(SUM(AO35,AQ35,AS35,AU35,AW35,AY35,BA35)))</f>
        <v>100</v>
      </c>
      <c r="BC35" s="101" t="str">
        <f>IF(BB35&lt;=85,"Débil",IF(BB35&lt;=95,"Moderado",IF(BB35=100,"Fuerte","")))</f>
        <v>Fuerte</v>
      </c>
      <c r="BD35" s="98" t="s">
        <v>170</v>
      </c>
      <c r="BE35" s="101" t="str">
        <f>+IF(BD35="siempre","Fuerte",IF(BD35="Algunas veces","Moderado","Débil"))</f>
        <v>Fuerte</v>
      </c>
      <c r="BF35" s="101" t="str">
        <f>IF(AND(BC35="Fuerte",BE35="Fuerte"),"Fuerte",IF(AND(BC35="Fuerte",BE35="Moderado"),"Moderado",IF(AND(BC35="Moderado",BE35="Fuerte"),"Moderado",IF(AND(BC35="Moderado",BE35="Moderado"),"Moderado","Débil"))))</f>
        <v>Fuerte</v>
      </c>
      <c r="BG35" s="101">
        <f>IF(ISBLANK(BF35),"",IF(BF35="Débil", 0, IF(BF35="Moderado",50,100)))</f>
        <v>100</v>
      </c>
      <c r="BH35" s="102">
        <f>AVERAGE(BG35:BG40)</f>
        <v>100</v>
      </c>
      <c r="BI35" s="94" t="str">
        <f>IF(BH35&lt;=50, "Débil", IF(BH35&lt;=99,"Moderado","Fuerte"))</f>
        <v>Fuerte</v>
      </c>
      <c r="BJ35" s="108">
        <f>+IF(BI35="Fuerte",2,IF(BI35="Moderado",1,0))</f>
        <v>2</v>
      </c>
      <c r="BK35" s="108">
        <f>+AG35-BJ35</f>
        <v>0</v>
      </c>
      <c r="BL35" s="94" t="str">
        <f>+VLOOKUP(BK35,Listados!$J$18:$K$24,2,TRUE)</f>
        <v>Rara Vez</v>
      </c>
      <c r="BM35" s="94" t="str">
        <f>IF(ISBLANK(AH35),"",AH35)</f>
        <v>Mayor</v>
      </c>
      <c r="BN35" s="102" t="str">
        <f>IF(AND(BL35&lt;&gt;"",BM35&lt;&gt;""),VLOOKUP(BL35&amp;BM35,Listados!$M$3:$N$27,2,FALSE),"")</f>
        <v>Alto</v>
      </c>
      <c r="BO35" s="102" t="str">
        <f>+VLOOKUP(BN35,Listados!$P$3:$Q$6,2,FALSE)</f>
        <v>Reducir el riesgo</v>
      </c>
      <c r="BP35" s="171"/>
      <c r="BQ35" s="171"/>
      <c r="BR35" s="171"/>
      <c r="BS35" s="171"/>
      <c r="BT35" s="171"/>
      <c r="BU35" s="171"/>
      <c r="BV35" s="171"/>
      <c r="BW35" s="171"/>
      <c r="BX35" s="171"/>
      <c r="BY35" s="171"/>
      <c r="BZ35" s="171"/>
      <c r="CA35" s="171"/>
      <c r="CB35" s="171"/>
      <c r="CC35" s="171"/>
      <c r="CD35" s="171"/>
      <c r="CE35" s="172" t="s">
        <v>284</v>
      </c>
      <c r="CF35" s="172" t="s">
        <v>284</v>
      </c>
      <c r="CG35" s="172" t="s">
        <v>284</v>
      </c>
      <c r="CH35" s="172" t="s">
        <v>284</v>
      </c>
      <c r="CI35" s="172" t="s">
        <v>284</v>
      </c>
      <c r="CJ35" s="172" t="s">
        <v>284</v>
      </c>
    </row>
    <row r="36" spans="1:88" ht="31.5" customHeight="1" x14ac:dyDescent="0.25">
      <c r="A36" s="96"/>
      <c r="B36" s="73"/>
      <c r="C36" s="82"/>
      <c r="D36" s="83"/>
      <c r="E36" s="98"/>
      <c r="F36" s="71"/>
      <c r="G36" s="71"/>
      <c r="H36" s="170"/>
      <c r="I36" s="98"/>
      <c r="J36" s="71"/>
      <c r="K36" s="76"/>
      <c r="L36" s="73"/>
      <c r="M36" s="73"/>
      <c r="N36" s="73"/>
      <c r="O36" s="73"/>
      <c r="P36" s="73"/>
      <c r="Q36" s="73"/>
      <c r="R36" s="73"/>
      <c r="S36" s="73"/>
      <c r="T36" s="73"/>
      <c r="U36" s="73"/>
      <c r="V36" s="73"/>
      <c r="W36" s="73"/>
      <c r="X36" s="73"/>
      <c r="Y36" s="73"/>
      <c r="Z36" s="73"/>
      <c r="AA36" s="73"/>
      <c r="AB36" s="73"/>
      <c r="AC36" s="73"/>
      <c r="AD36" s="73"/>
      <c r="AE36" s="71"/>
      <c r="AF36" s="73"/>
      <c r="AG36" s="71"/>
      <c r="AH36" s="71" t="str">
        <f>+IF(OR(AF36=1,AF36&lt;=5),"Moderado",IF(OR(AF36=6,AF36&lt;=11),"Mayor","Catastrófico"))</f>
        <v>Moderado</v>
      </c>
      <c r="AI36" s="110"/>
      <c r="AJ36" s="71"/>
      <c r="AK36" s="76"/>
      <c r="AL36" s="76"/>
      <c r="AM36" s="98"/>
      <c r="AN36" s="98"/>
      <c r="AO36" s="47" t="str">
        <f t="shared" ref="AO36:AO82" si="0">+IF(AN36="si",15,"")</f>
        <v/>
      </c>
      <c r="AP36" s="98"/>
      <c r="AQ36" s="47" t="str">
        <f t="shared" ref="AQ36:AQ82" si="1">+IF(AP36="si",15,"")</f>
        <v/>
      </c>
      <c r="AR36" s="98"/>
      <c r="AS36" s="47" t="str">
        <f t="shared" ref="AS36:AS82" si="2">+IF(AR36="si",15,"")</f>
        <v/>
      </c>
      <c r="AT36" s="98"/>
      <c r="AU36" s="47" t="str">
        <f t="shared" ref="AU36:AU82" si="3">+IF(AT36="Prevenir",15,IF(AT36="Detectar",10,""))</f>
        <v/>
      </c>
      <c r="AV36" s="98"/>
      <c r="AW36" s="47" t="str">
        <f t="shared" ref="AW36:AW82" si="4">+IF(AV36="si",15,"")</f>
        <v/>
      </c>
      <c r="AX36" s="98"/>
      <c r="AY36" s="47" t="str">
        <f t="shared" ref="AY36:AY82" si="5">+IF(AX36="si",15,"")</f>
        <v/>
      </c>
      <c r="AZ36" s="98"/>
      <c r="BA36" s="47" t="str">
        <f t="shared" ref="BA36:BA82" si="6">+IF(AZ36="Completa",10,IF(AZ36="Incompleta",5,""))</f>
        <v/>
      </c>
      <c r="BB36" s="101"/>
      <c r="BC36" s="101"/>
      <c r="BD36" s="98"/>
      <c r="BE36" s="101"/>
      <c r="BF36" s="101"/>
      <c r="BG36" s="101"/>
      <c r="BH36" s="71"/>
      <c r="BI36" s="69"/>
      <c r="BJ36" s="70"/>
      <c r="BK36" s="70"/>
      <c r="BL36" s="69"/>
      <c r="BM36" s="69"/>
      <c r="BN36" s="71"/>
      <c r="BO36" s="71"/>
      <c r="BP36" s="173"/>
      <c r="BQ36" s="173"/>
      <c r="BR36" s="173"/>
      <c r="BS36" s="173"/>
      <c r="BT36" s="173"/>
      <c r="BU36" s="173"/>
      <c r="BV36" s="173"/>
      <c r="BW36" s="173"/>
      <c r="BX36" s="173"/>
      <c r="BY36" s="173"/>
      <c r="BZ36" s="173"/>
      <c r="CA36" s="173"/>
      <c r="CB36" s="173"/>
      <c r="CC36" s="173"/>
      <c r="CD36" s="173"/>
      <c r="CE36" s="174"/>
      <c r="CF36" s="174"/>
      <c r="CG36" s="174"/>
      <c r="CH36" s="174"/>
      <c r="CI36" s="174"/>
      <c r="CJ36" s="174"/>
    </row>
    <row r="37" spans="1:88" ht="31.5" customHeight="1" x14ac:dyDescent="0.25">
      <c r="A37" s="96"/>
      <c r="B37" s="73"/>
      <c r="C37" s="82"/>
      <c r="D37" s="83"/>
      <c r="E37" s="98"/>
      <c r="F37" s="71"/>
      <c r="G37" s="71"/>
      <c r="H37" s="170"/>
      <c r="I37" s="98"/>
      <c r="J37" s="71"/>
      <c r="K37" s="95" t="s">
        <v>351</v>
      </c>
      <c r="L37" s="73"/>
      <c r="M37" s="73"/>
      <c r="N37" s="73"/>
      <c r="O37" s="73"/>
      <c r="P37" s="73"/>
      <c r="Q37" s="73"/>
      <c r="R37" s="73"/>
      <c r="S37" s="73"/>
      <c r="T37" s="73"/>
      <c r="U37" s="73"/>
      <c r="V37" s="73"/>
      <c r="W37" s="73"/>
      <c r="X37" s="73"/>
      <c r="Y37" s="73"/>
      <c r="Z37" s="73"/>
      <c r="AA37" s="73"/>
      <c r="AB37" s="73"/>
      <c r="AC37" s="73"/>
      <c r="AD37" s="73"/>
      <c r="AE37" s="71"/>
      <c r="AF37" s="73"/>
      <c r="AG37" s="71"/>
      <c r="AH37" s="71" t="str">
        <f>+IF(OR(AF37=1,AF37&lt;=5),"Moderado",IF(OR(AF37=6,AF37&lt;=11),"Mayor","Catastrófico"))</f>
        <v>Moderado</v>
      </c>
      <c r="AI37" s="110"/>
      <c r="AJ37" s="71"/>
      <c r="AK37" s="76"/>
      <c r="AL37" s="76"/>
      <c r="AM37" s="98"/>
      <c r="AN37" s="98"/>
      <c r="AO37" s="47" t="str">
        <f t="shared" si="0"/>
        <v/>
      </c>
      <c r="AP37" s="98"/>
      <c r="AQ37" s="47" t="str">
        <f t="shared" si="1"/>
        <v/>
      </c>
      <c r="AR37" s="98"/>
      <c r="AS37" s="47" t="str">
        <f t="shared" si="2"/>
        <v/>
      </c>
      <c r="AT37" s="98"/>
      <c r="AU37" s="47" t="str">
        <f t="shared" si="3"/>
        <v/>
      </c>
      <c r="AV37" s="98"/>
      <c r="AW37" s="47" t="str">
        <f t="shared" si="4"/>
        <v/>
      </c>
      <c r="AX37" s="98"/>
      <c r="AY37" s="47" t="str">
        <f t="shared" si="5"/>
        <v/>
      </c>
      <c r="AZ37" s="98"/>
      <c r="BA37" s="47" t="str">
        <f t="shared" si="6"/>
        <v/>
      </c>
      <c r="BB37" s="101"/>
      <c r="BC37" s="101"/>
      <c r="BD37" s="98"/>
      <c r="BE37" s="101"/>
      <c r="BF37" s="101"/>
      <c r="BG37" s="101"/>
      <c r="BH37" s="71"/>
      <c r="BI37" s="69"/>
      <c r="BJ37" s="70"/>
      <c r="BK37" s="70"/>
      <c r="BL37" s="69"/>
      <c r="BM37" s="69"/>
      <c r="BN37" s="71"/>
      <c r="BO37" s="71"/>
      <c r="BP37" s="173"/>
      <c r="BQ37" s="173"/>
      <c r="BR37" s="173"/>
      <c r="BS37" s="173"/>
      <c r="BT37" s="173"/>
      <c r="BU37" s="173"/>
      <c r="BV37" s="173"/>
      <c r="BW37" s="173"/>
      <c r="BX37" s="173"/>
      <c r="BY37" s="173"/>
      <c r="BZ37" s="173"/>
      <c r="CA37" s="173"/>
      <c r="CB37" s="173"/>
      <c r="CC37" s="173"/>
      <c r="CD37" s="173"/>
      <c r="CE37" s="174"/>
      <c r="CF37" s="174"/>
      <c r="CG37" s="174"/>
      <c r="CH37" s="174"/>
      <c r="CI37" s="174"/>
      <c r="CJ37" s="174"/>
    </row>
    <row r="38" spans="1:88" ht="31.5" customHeight="1" x14ac:dyDescent="0.25">
      <c r="A38" s="96"/>
      <c r="B38" s="73"/>
      <c r="C38" s="82"/>
      <c r="D38" s="83"/>
      <c r="E38" s="98"/>
      <c r="F38" s="71"/>
      <c r="G38" s="71"/>
      <c r="H38" s="170"/>
      <c r="I38" s="98"/>
      <c r="J38" s="71"/>
      <c r="K38" s="95"/>
      <c r="L38" s="73"/>
      <c r="M38" s="73"/>
      <c r="N38" s="73"/>
      <c r="O38" s="73"/>
      <c r="P38" s="73"/>
      <c r="Q38" s="73"/>
      <c r="R38" s="73"/>
      <c r="S38" s="73"/>
      <c r="T38" s="73"/>
      <c r="U38" s="73"/>
      <c r="V38" s="73"/>
      <c r="W38" s="73"/>
      <c r="X38" s="73"/>
      <c r="Y38" s="73"/>
      <c r="Z38" s="73"/>
      <c r="AA38" s="73"/>
      <c r="AB38" s="73"/>
      <c r="AC38" s="73"/>
      <c r="AD38" s="73"/>
      <c r="AE38" s="71"/>
      <c r="AF38" s="73"/>
      <c r="AG38" s="71"/>
      <c r="AH38" s="71" t="str">
        <f>+IF(OR(AF38=1,AF38&lt;=5),"Moderado",IF(OR(AF38=6,AF38&lt;=11),"Mayor","Catastrófico"))</f>
        <v>Moderado</v>
      </c>
      <c r="AI38" s="110"/>
      <c r="AJ38" s="71"/>
      <c r="AK38" s="76"/>
      <c r="AL38" s="76"/>
      <c r="AM38" s="98"/>
      <c r="AN38" s="98"/>
      <c r="AO38" s="47" t="str">
        <f t="shared" si="0"/>
        <v/>
      </c>
      <c r="AP38" s="98"/>
      <c r="AQ38" s="47" t="str">
        <f t="shared" si="1"/>
        <v/>
      </c>
      <c r="AR38" s="98"/>
      <c r="AS38" s="47" t="str">
        <f t="shared" si="2"/>
        <v/>
      </c>
      <c r="AT38" s="98"/>
      <c r="AU38" s="47" t="str">
        <f t="shared" si="3"/>
        <v/>
      </c>
      <c r="AV38" s="98"/>
      <c r="AW38" s="47" t="str">
        <f t="shared" si="4"/>
        <v/>
      </c>
      <c r="AX38" s="98"/>
      <c r="AY38" s="47" t="str">
        <f t="shared" si="5"/>
        <v/>
      </c>
      <c r="AZ38" s="98"/>
      <c r="BA38" s="47" t="str">
        <f t="shared" si="6"/>
        <v/>
      </c>
      <c r="BB38" s="101"/>
      <c r="BC38" s="101"/>
      <c r="BD38" s="98"/>
      <c r="BE38" s="101"/>
      <c r="BF38" s="101"/>
      <c r="BG38" s="101"/>
      <c r="BH38" s="71"/>
      <c r="BI38" s="69"/>
      <c r="BJ38" s="70"/>
      <c r="BK38" s="70"/>
      <c r="BL38" s="69"/>
      <c r="BM38" s="69"/>
      <c r="BN38" s="71"/>
      <c r="BO38" s="71"/>
      <c r="BP38" s="173"/>
      <c r="BQ38" s="173"/>
      <c r="BR38" s="173"/>
      <c r="BS38" s="173"/>
      <c r="BT38" s="173"/>
      <c r="BU38" s="173"/>
      <c r="BV38" s="173"/>
      <c r="BW38" s="173"/>
      <c r="BX38" s="173"/>
      <c r="BY38" s="173"/>
      <c r="BZ38" s="173"/>
      <c r="CA38" s="173"/>
      <c r="CB38" s="173"/>
      <c r="CC38" s="173"/>
      <c r="CD38" s="173"/>
      <c r="CE38" s="174"/>
      <c r="CF38" s="174"/>
      <c r="CG38" s="174"/>
      <c r="CH38" s="174"/>
      <c r="CI38" s="174"/>
      <c r="CJ38" s="174"/>
    </row>
    <row r="39" spans="1:88" ht="31.5" customHeight="1" x14ac:dyDescent="0.25">
      <c r="A39" s="96"/>
      <c r="B39" s="73"/>
      <c r="C39" s="82"/>
      <c r="D39" s="83"/>
      <c r="E39" s="98"/>
      <c r="F39" s="71"/>
      <c r="G39" s="71"/>
      <c r="H39" s="170"/>
      <c r="I39" s="98"/>
      <c r="J39" s="71"/>
      <c r="K39" s="95"/>
      <c r="L39" s="73"/>
      <c r="M39" s="73"/>
      <c r="N39" s="73"/>
      <c r="O39" s="73"/>
      <c r="P39" s="73"/>
      <c r="Q39" s="73"/>
      <c r="R39" s="73"/>
      <c r="S39" s="73"/>
      <c r="T39" s="73"/>
      <c r="U39" s="73"/>
      <c r="V39" s="73"/>
      <c r="W39" s="73"/>
      <c r="X39" s="73"/>
      <c r="Y39" s="73"/>
      <c r="Z39" s="73"/>
      <c r="AA39" s="73"/>
      <c r="AB39" s="73"/>
      <c r="AC39" s="73"/>
      <c r="AD39" s="73"/>
      <c r="AE39" s="71"/>
      <c r="AF39" s="73"/>
      <c r="AG39" s="71"/>
      <c r="AH39" s="71" t="str">
        <f>+IF(OR(AF39=1,AF39&lt;=5),"Moderado",IF(OR(AF39=6,AF39&lt;=11),"Mayor","Catastrófico"))</f>
        <v>Moderado</v>
      </c>
      <c r="AI39" s="110"/>
      <c r="AJ39" s="71"/>
      <c r="AK39" s="76"/>
      <c r="AL39" s="76"/>
      <c r="AM39" s="98"/>
      <c r="AN39" s="98"/>
      <c r="AO39" s="47" t="str">
        <f t="shared" si="0"/>
        <v/>
      </c>
      <c r="AP39" s="98"/>
      <c r="AQ39" s="47" t="str">
        <f t="shared" si="1"/>
        <v/>
      </c>
      <c r="AR39" s="98"/>
      <c r="AS39" s="47" t="str">
        <f t="shared" si="2"/>
        <v/>
      </c>
      <c r="AT39" s="98"/>
      <c r="AU39" s="47" t="str">
        <f t="shared" si="3"/>
        <v/>
      </c>
      <c r="AV39" s="98"/>
      <c r="AW39" s="47" t="str">
        <f t="shared" si="4"/>
        <v/>
      </c>
      <c r="AX39" s="98"/>
      <c r="AY39" s="47" t="str">
        <f t="shared" si="5"/>
        <v/>
      </c>
      <c r="AZ39" s="98"/>
      <c r="BA39" s="47" t="str">
        <f t="shared" si="6"/>
        <v/>
      </c>
      <c r="BB39" s="101"/>
      <c r="BC39" s="101"/>
      <c r="BD39" s="98"/>
      <c r="BE39" s="101"/>
      <c r="BF39" s="101"/>
      <c r="BG39" s="101"/>
      <c r="BH39" s="71"/>
      <c r="BI39" s="69"/>
      <c r="BJ39" s="70"/>
      <c r="BK39" s="70"/>
      <c r="BL39" s="69"/>
      <c r="BM39" s="69"/>
      <c r="BN39" s="71"/>
      <c r="BO39" s="71"/>
      <c r="BP39" s="173"/>
      <c r="BQ39" s="173"/>
      <c r="BR39" s="173"/>
      <c r="BS39" s="173"/>
      <c r="BT39" s="173"/>
      <c r="BU39" s="173"/>
      <c r="BV39" s="173"/>
      <c r="BW39" s="173"/>
      <c r="BX39" s="173"/>
      <c r="BY39" s="173"/>
      <c r="BZ39" s="173"/>
      <c r="CA39" s="173"/>
      <c r="CB39" s="173"/>
      <c r="CC39" s="173"/>
      <c r="CD39" s="173"/>
      <c r="CE39" s="174"/>
      <c r="CF39" s="174"/>
      <c r="CG39" s="174"/>
      <c r="CH39" s="174"/>
      <c r="CI39" s="174"/>
      <c r="CJ39" s="174"/>
    </row>
    <row r="40" spans="1:88" ht="33.75" customHeight="1" x14ac:dyDescent="0.25">
      <c r="A40" s="96"/>
      <c r="B40" s="73"/>
      <c r="C40" s="82"/>
      <c r="D40" s="83"/>
      <c r="E40" s="99"/>
      <c r="F40" s="71"/>
      <c r="G40" s="71"/>
      <c r="H40" s="107"/>
      <c r="I40" s="99"/>
      <c r="J40" s="71"/>
      <c r="K40" s="95"/>
      <c r="L40" s="73"/>
      <c r="M40" s="73"/>
      <c r="N40" s="73"/>
      <c r="O40" s="73"/>
      <c r="P40" s="73"/>
      <c r="Q40" s="73"/>
      <c r="R40" s="73"/>
      <c r="S40" s="73"/>
      <c r="T40" s="73"/>
      <c r="U40" s="73"/>
      <c r="V40" s="73"/>
      <c r="W40" s="73"/>
      <c r="X40" s="73"/>
      <c r="Y40" s="73"/>
      <c r="Z40" s="73"/>
      <c r="AA40" s="73"/>
      <c r="AB40" s="73"/>
      <c r="AC40" s="73"/>
      <c r="AD40" s="73"/>
      <c r="AE40" s="71"/>
      <c r="AF40" s="73"/>
      <c r="AG40" s="71"/>
      <c r="AH40" s="71" t="str">
        <f>+IF(OR(AF40=1,AF40&lt;=5),"Moderado",IF(OR(AF40=6,AF40&lt;=11),"Mayor","Catastrófico"))</f>
        <v>Moderado</v>
      </c>
      <c r="AI40" s="110"/>
      <c r="AJ40" s="71"/>
      <c r="AK40" s="77"/>
      <c r="AL40" s="77"/>
      <c r="AM40" s="99"/>
      <c r="AN40" s="99"/>
      <c r="AO40" s="47" t="str">
        <f t="shared" si="0"/>
        <v/>
      </c>
      <c r="AP40" s="99"/>
      <c r="AQ40" s="47" t="str">
        <f t="shared" si="1"/>
        <v/>
      </c>
      <c r="AR40" s="99"/>
      <c r="AS40" s="47" t="str">
        <f t="shared" si="2"/>
        <v/>
      </c>
      <c r="AT40" s="99"/>
      <c r="AU40" s="47" t="str">
        <f t="shared" si="3"/>
        <v/>
      </c>
      <c r="AV40" s="99"/>
      <c r="AW40" s="47" t="str">
        <f t="shared" si="4"/>
        <v/>
      </c>
      <c r="AX40" s="99"/>
      <c r="AY40" s="47" t="str">
        <f t="shared" si="5"/>
        <v/>
      </c>
      <c r="AZ40" s="99"/>
      <c r="BA40" s="47" t="str">
        <f t="shared" si="6"/>
        <v/>
      </c>
      <c r="BB40" s="102"/>
      <c r="BC40" s="102"/>
      <c r="BD40" s="99"/>
      <c r="BE40" s="102"/>
      <c r="BF40" s="102"/>
      <c r="BG40" s="102"/>
      <c r="BH40" s="71"/>
      <c r="BI40" s="69"/>
      <c r="BJ40" s="70"/>
      <c r="BK40" s="70"/>
      <c r="BL40" s="69"/>
      <c r="BM40" s="69"/>
      <c r="BN40" s="71"/>
      <c r="BO40" s="71"/>
      <c r="BP40" s="173"/>
      <c r="BQ40" s="173"/>
      <c r="BR40" s="173"/>
      <c r="BS40" s="173"/>
      <c r="BT40" s="173"/>
      <c r="BU40" s="173"/>
      <c r="BV40" s="173"/>
      <c r="BW40" s="173"/>
      <c r="BX40" s="173"/>
      <c r="BY40" s="173"/>
      <c r="BZ40" s="173"/>
      <c r="CA40" s="173"/>
      <c r="CB40" s="173"/>
      <c r="CC40" s="173"/>
      <c r="CD40" s="173"/>
      <c r="CE40" s="174"/>
      <c r="CF40" s="174"/>
      <c r="CG40" s="174"/>
      <c r="CH40" s="174"/>
      <c r="CI40" s="174"/>
      <c r="CJ40" s="174"/>
    </row>
    <row r="41" spans="1:88" ht="141.75" customHeight="1" x14ac:dyDescent="0.25">
      <c r="A41" s="96" t="s">
        <v>70</v>
      </c>
      <c r="B41" s="73" t="s">
        <v>207</v>
      </c>
      <c r="C41" s="82" t="s">
        <v>268</v>
      </c>
      <c r="D41" s="83"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1" s="97" t="s">
        <v>284</v>
      </c>
      <c r="F41" s="71" t="s">
        <v>124</v>
      </c>
      <c r="G41" s="71" t="s">
        <v>143</v>
      </c>
      <c r="H41" s="75" t="s">
        <v>456</v>
      </c>
      <c r="I41" s="97" t="s">
        <v>274</v>
      </c>
      <c r="J41" s="71" t="s">
        <v>126</v>
      </c>
      <c r="K41" s="51" t="s">
        <v>281</v>
      </c>
      <c r="L41" s="73" t="s">
        <v>168</v>
      </c>
      <c r="M41" s="73" t="s">
        <v>168</v>
      </c>
      <c r="N41" s="73" t="s">
        <v>168</v>
      </c>
      <c r="O41" s="73" t="s">
        <v>168</v>
      </c>
      <c r="P41" s="73" t="s">
        <v>168</v>
      </c>
      <c r="Q41" s="73" t="s">
        <v>172</v>
      </c>
      <c r="R41" s="73" t="s">
        <v>172</v>
      </c>
      <c r="S41" s="73" t="s">
        <v>172</v>
      </c>
      <c r="T41" s="73" t="s">
        <v>168</v>
      </c>
      <c r="U41" s="73" t="s">
        <v>168</v>
      </c>
      <c r="V41" s="73" t="s">
        <v>168</v>
      </c>
      <c r="W41" s="73" t="s">
        <v>168</v>
      </c>
      <c r="X41" s="73" t="s">
        <v>172</v>
      </c>
      <c r="Y41" s="73" t="s">
        <v>172</v>
      </c>
      <c r="Z41" s="73" t="s">
        <v>168</v>
      </c>
      <c r="AA41" s="73" t="s">
        <v>172</v>
      </c>
      <c r="AB41" s="73" t="s">
        <v>168</v>
      </c>
      <c r="AC41" s="73" t="s">
        <v>172</v>
      </c>
      <c r="AD41" s="73" t="s">
        <v>172</v>
      </c>
      <c r="AE41" s="71">
        <f>COUNTIF(L41:AD46, "SI")</f>
        <v>11</v>
      </c>
      <c r="AF41" s="73" t="s">
        <v>61</v>
      </c>
      <c r="AG41" s="71">
        <f>+VLOOKUP(AF41,[6]Listados!$K$8:$L$12,2,0)</f>
        <v>1</v>
      </c>
      <c r="AH41" s="71" t="str">
        <f>+IF(OR(AE41=1,AE41&lt;=5),"Moderado",IF(OR(AE41=6,AE41&lt;=11),"Mayor","Catastrófico"))</f>
        <v>Mayor</v>
      </c>
      <c r="AI41" s="110" t="e">
        <f>+VLOOKUP(AH41,[6]Listados!K19:L23,2,0)</f>
        <v>#N/A</v>
      </c>
      <c r="AJ41" s="71" t="str">
        <f>IF(AND(AF41&lt;&gt;"",AH41&lt;&gt;""),VLOOKUP(AF41&amp;AH41,Listados!$M$3:$N$27,2,FALSE),"")</f>
        <v>Alto</v>
      </c>
      <c r="AK41" s="75" t="str">
        <f>+'Descripción del Control '!B$4</f>
        <v>En el Nivel Central los colaboradores  designados por el/la Director/a de Contratación, de manera permanente adelantan la verificación de ausencias documentales de la totalidad de procesos contractuales de la Entidad diligenciando la "Matriz de verificación documental". 
Cuando se detecta la falta de algún documento de la etapa contractual se envía un memorando trimestral al supervisor del contrato para que subsane la ausencia documental.
Como evidencia de la ejecución del control queda la "Matriz de verificación documental" que consolida la revisión de la totalidad de procesos y las comunicaciones (correos electrónicos y memorandos).
En el Nivel Local, el/la Alcalde (sa) Local, apoyado en la persona que él designe, de manera permanente adelantan la verificación de ausencias documentales de la totalidad de procesos precontractuales y contractuales de la Alcaldía Local.  Cuando se detecta la falta de algún documento en la plataforma de Secop II, el abogado responsable del proceso solicita al proveedor (y/o contratista)  a través de correo electrónico el cargue del mismo cuando se trate de modalidad de contratación directa.
Cuando se detecta la falta de algún documento de la etapa precontractual y contractual en las diferentes modalidades de contractación en la plataforma de Secop II, el abogado responsable del proceso solicita a través de correo electrónico, al profesional designado como apoyo a la supervisión o interventoría del contrato para que subsane la ausencia documental.
Como evidencia de la ejecución del control, quedan los correos eléctronicos institucionales y las evidencias de verificación de publicación en la plataforma Secop II.</v>
      </c>
      <c r="AL41" s="75" t="s">
        <v>456</v>
      </c>
      <c r="AM41" s="97" t="s">
        <v>107</v>
      </c>
      <c r="AN41" s="97" t="s">
        <v>168</v>
      </c>
      <c r="AO41" s="47">
        <f>+IF(AN41="si",15,"")</f>
        <v>15</v>
      </c>
      <c r="AP41" s="97" t="s">
        <v>168</v>
      </c>
      <c r="AQ41" s="47">
        <f>+IF(AP41="si",15,"")</f>
        <v>15</v>
      </c>
      <c r="AR41" s="97" t="s">
        <v>168</v>
      </c>
      <c r="AS41" s="47">
        <f t="shared" si="2"/>
        <v>15</v>
      </c>
      <c r="AT41" s="97" t="s">
        <v>191</v>
      </c>
      <c r="AU41" s="47">
        <f t="shared" si="3"/>
        <v>15</v>
      </c>
      <c r="AV41" s="97" t="s">
        <v>168</v>
      </c>
      <c r="AW41" s="47">
        <f>+IF(AV41="si",15,"")</f>
        <v>15</v>
      </c>
      <c r="AX41" s="97" t="s">
        <v>168</v>
      </c>
      <c r="AY41" s="47">
        <f t="shared" si="5"/>
        <v>15</v>
      </c>
      <c r="AZ41" s="97" t="s">
        <v>169</v>
      </c>
      <c r="BA41" s="47">
        <f t="shared" si="6"/>
        <v>10</v>
      </c>
      <c r="BB41" s="100">
        <f t="shared" ref="BB41:BB82" si="7">IF((SUM(AO41,AQ41,AS41,AU41,AW41,AY41,BA41)=0),"",(SUM(AO41,AQ41,AS41,AU41,AW41,AY41,BA41)))</f>
        <v>100</v>
      </c>
      <c r="BC41" s="100" t="str">
        <f t="shared" ref="BC41:BC82" si="8">IF(BB41&lt;=85,"Débil",IF(BB41&lt;=95,"Moderado",IF(BB41=100,"Fuerte","")))</f>
        <v>Fuerte</v>
      </c>
      <c r="BD41" s="97" t="s">
        <v>170</v>
      </c>
      <c r="BE41" s="100" t="str">
        <f t="shared" ref="BE41:BE82" si="9">+IF(BD41="siempre","Fuerte",IF(BD41="Algunas veces","Moderado","Débil"))</f>
        <v>Fuerte</v>
      </c>
      <c r="BF41" s="100" t="str">
        <f t="shared" ref="BF41:BF82" si="10">IF(AND(BC41="Fuerte",BE41="Fuerte"),"Fuerte",IF(AND(BC41="Fuerte",BE41="Moderado"),"Moderado",IF(AND(BC41="Moderado",BE41="Fuerte"),"Moderado",IF(AND(BC41="Moderado",BE41="Moderado"),"Moderado","Débil"))))</f>
        <v>Fuerte</v>
      </c>
      <c r="BG41" s="100">
        <f t="shared" ref="BG41:BG82" si="11">IF(ISBLANK(BF41),"",IF(BF41="Débil", 0, IF(BF41="Moderado",50,100)))</f>
        <v>100</v>
      </c>
      <c r="BH41" s="71">
        <f>AVERAGE(BG41:BG46)</f>
        <v>100</v>
      </c>
      <c r="BI41" s="69" t="str">
        <f>IF(BH41&lt;=50, "Débil", IF(BH41&lt;=99,"Moderado","Fuerte"))</f>
        <v>Fuerte</v>
      </c>
      <c r="BJ41" s="70">
        <f>+IF(BI41="Fuerte",2,IF(BI41="Moderado",1,0))</f>
        <v>2</v>
      </c>
      <c r="BK41" s="70">
        <f>+AG41-BJ41</f>
        <v>-1</v>
      </c>
      <c r="BL41" s="69" t="str">
        <f>+VLOOKUP(BK41,Listados!$J$18:$K$24,2,TRUE)</f>
        <v>Rara Vez</v>
      </c>
      <c r="BM41" s="69" t="str">
        <f>IF(ISBLANK(AH41),"",AH41)</f>
        <v>Mayor</v>
      </c>
      <c r="BN41" s="71" t="str">
        <f>IF(AND(BL41&lt;&gt;"",BM41&lt;&gt;""),VLOOKUP(BL41&amp;BM41,Listados!$M$3:$N$27,2,FALSE),"")</f>
        <v>Alto</v>
      </c>
      <c r="BO41" s="71" t="str">
        <f>+VLOOKUP(BN41,Listados!$P$3:$Q$6,2,FALSE)</f>
        <v>Reducir el riesgo</v>
      </c>
      <c r="BP41" s="173"/>
      <c r="BQ41" s="173"/>
      <c r="BR41" s="173"/>
      <c r="BS41" s="173"/>
      <c r="BT41" s="173"/>
      <c r="BU41" s="173"/>
      <c r="BV41" s="173"/>
      <c r="BW41" s="173"/>
      <c r="BX41" s="173"/>
      <c r="BY41" s="173"/>
      <c r="BZ41" s="173"/>
      <c r="CA41" s="173"/>
      <c r="CB41" s="173"/>
      <c r="CC41" s="173"/>
      <c r="CD41" s="173"/>
      <c r="CE41" s="174" t="s">
        <v>284</v>
      </c>
      <c r="CF41" s="174" t="s">
        <v>284</v>
      </c>
      <c r="CG41" s="174" t="s">
        <v>284</v>
      </c>
      <c r="CH41" s="174" t="s">
        <v>284</v>
      </c>
      <c r="CI41" s="174" t="s">
        <v>284</v>
      </c>
      <c r="CJ41" s="174" t="s">
        <v>284</v>
      </c>
    </row>
    <row r="42" spans="1:88" ht="65.25" customHeight="1" x14ac:dyDescent="0.25">
      <c r="A42" s="96"/>
      <c r="B42" s="73"/>
      <c r="C42" s="82"/>
      <c r="D42" s="83"/>
      <c r="E42" s="98"/>
      <c r="F42" s="71"/>
      <c r="G42" s="71"/>
      <c r="H42" s="76"/>
      <c r="I42" s="98"/>
      <c r="J42" s="71"/>
      <c r="K42" s="75" t="s">
        <v>457</v>
      </c>
      <c r="L42" s="73"/>
      <c r="M42" s="73"/>
      <c r="N42" s="73"/>
      <c r="O42" s="73"/>
      <c r="P42" s="73"/>
      <c r="Q42" s="73"/>
      <c r="R42" s="73"/>
      <c r="S42" s="73"/>
      <c r="T42" s="73"/>
      <c r="U42" s="73"/>
      <c r="V42" s="73"/>
      <c r="W42" s="73"/>
      <c r="X42" s="73"/>
      <c r="Y42" s="73"/>
      <c r="Z42" s="73"/>
      <c r="AA42" s="73"/>
      <c r="AB42" s="73"/>
      <c r="AC42" s="73"/>
      <c r="AD42" s="73"/>
      <c r="AE42" s="71"/>
      <c r="AF42" s="73"/>
      <c r="AG42" s="71"/>
      <c r="AH42" s="71" t="str">
        <f>+IF(OR(AF42=1,AF42&lt;=5),"Moderado",IF(OR(AF42=6,AF42&lt;=11),"Mayor","Catastrófico"))</f>
        <v>Moderado</v>
      </c>
      <c r="AI42" s="110"/>
      <c r="AJ42" s="71"/>
      <c r="AK42" s="76"/>
      <c r="AL42" s="76"/>
      <c r="AM42" s="98"/>
      <c r="AN42" s="98"/>
      <c r="AO42" s="47"/>
      <c r="AP42" s="98"/>
      <c r="AQ42" s="47"/>
      <c r="AR42" s="98"/>
      <c r="AS42" s="47"/>
      <c r="AT42" s="98"/>
      <c r="AU42" s="47"/>
      <c r="AV42" s="98"/>
      <c r="AW42" s="47"/>
      <c r="AX42" s="98"/>
      <c r="AY42" s="47"/>
      <c r="AZ42" s="98"/>
      <c r="BA42" s="47"/>
      <c r="BB42" s="101"/>
      <c r="BC42" s="101"/>
      <c r="BD42" s="98"/>
      <c r="BE42" s="101"/>
      <c r="BF42" s="101"/>
      <c r="BG42" s="101"/>
      <c r="BH42" s="71"/>
      <c r="BI42" s="69"/>
      <c r="BJ42" s="70"/>
      <c r="BK42" s="70"/>
      <c r="BL42" s="69"/>
      <c r="BM42" s="69"/>
      <c r="BN42" s="71"/>
      <c r="BO42" s="71"/>
      <c r="BP42" s="173"/>
      <c r="BQ42" s="173"/>
      <c r="BR42" s="173"/>
      <c r="BS42" s="173"/>
      <c r="BT42" s="173"/>
      <c r="BU42" s="173"/>
      <c r="BV42" s="173"/>
      <c r="BW42" s="173"/>
      <c r="BX42" s="173"/>
      <c r="BY42" s="173"/>
      <c r="BZ42" s="173"/>
      <c r="CA42" s="173"/>
      <c r="CB42" s="173"/>
      <c r="CC42" s="173"/>
      <c r="CD42" s="173"/>
      <c r="CE42" s="174"/>
      <c r="CF42" s="174"/>
      <c r="CG42" s="174"/>
      <c r="CH42" s="174"/>
      <c r="CI42" s="174"/>
      <c r="CJ42" s="174"/>
    </row>
    <row r="43" spans="1:88" ht="69.75" customHeight="1" x14ac:dyDescent="0.25">
      <c r="A43" s="96"/>
      <c r="B43" s="73"/>
      <c r="C43" s="82"/>
      <c r="D43" s="83"/>
      <c r="E43" s="98"/>
      <c r="F43" s="71"/>
      <c r="G43" s="71"/>
      <c r="H43" s="76"/>
      <c r="I43" s="98"/>
      <c r="J43" s="71"/>
      <c r="K43" s="76"/>
      <c r="L43" s="73"/>
      <c r="M43" s="73"/>
      <c r="N43" s="73"/>
      <c r="O43" s="73"/>
      <c r="P43" s="73"/>
      <c r="Q43" s="73"/>
      <c r="R43" s="73"/>
      <c r="S43" s="73"/>
      <c r="T43" s="73"/>
      <c r="U43" s="73"/>
      <c r="V43" s="73"/>
      <c r="W43" s="73"/>
      <c r="X43" s="73"/>
      <c r="Y43" s="73"/>
      <c r="Z43" s="73"/>
      <c r="AA43" s="73"/>
      <c r="AB43" s="73"/>
      <c r="AC43" s="73"/>
      <c r="AD43" s="73"/>
      <c r="AE43" s="71"/>
      <c r="AF43" s="73"/>
      <c r="AG43" s="71"/>
      <c r="AH43" s="71" t="str">
        <f>+IF(OR(AF43=1,AF43&lt;=5),"Moderado",IF(OR(AF43=6,AF43&lt;=11),"Mayor","Catastrófico"))</f>
        <v>Moderado</v>
      </c>
      <c r="AI43" s="110"/>
      <c r="AJ43" s="71"/>
      <c r="AK43" s="76"/>
      <c r="AL43" s="76"/>
      <c r="AM43" s="98"/>
      <c r="AN43" s="98"/>
      <c r="AO43" s="47"/>
      <c r="AP43" s="98"/>
      <c r="AQ43" s="47"/>
      <c r="AR43" s="98"/>
      <c r="AS43" s="47"/>
      <c r="AT43" s="98"/>
      <c r="AU43" s="47"/>
      <c r="AV43" s="98"/>
      <c r="AW43" s="47"/>
      <c r="AX43" s="98"/>
      <c r="AY43" s="47"/>
      <c r="AZ43" s="98"/>
      <c r="BA43" s="47"/>
      <c r="BB43" s="101"/>
      <c r="BC43" s="101"/>
      <c r="BD43" s="98"/>
      <c r="BE43" s="101"/>
      <c r="BF43" s="101"/>
      <c r="BG43" s="101"/>
      <c r="BH43" s="71"/>
      <c r="BI43" s="69"/>
      <c r="BJ43" s="70"/>
      <c r="BK43" s="70"/>
      <c r="BL43" s="69"/>
      <c r="BM43" s="69"/>
      <c r="BN43" s="71"/>
      <c r="BO43" s="71"/>
      <c r="BP43" s="173"/>
      <c r="BQ43" s="173"/>
      <c r="BR43" s="173"/>
      <c r="BS43" s="173"/>
      <c r="BT43" s="173"/>
      <c r="BU43" s="173"/>
      <c r="BV43" s="173"/>
      <c r="BW43" s="173"/>
      <c r="BX43" s="173"/>
      <c r="BY43" s="173"/>
      <c r="BZ43" s="173"/>
      <c r="CA43" s="173"/>
      <c r="CB43" s="173"/>
      <c r="CC43" s="173"/>
      <c r="CD43" s="173"/>
      <c r="CE43" s="174"/>
      <c r="CF43" s="174"/>
      <c r="CG43" s="174"/>
      <c r="CH43" s="174"/>
      <c r="CI43" s="174"/>
      <c r="CJ43" s="174"/>
    </row>
    <row r="44" spans="1:88" ht="12" customHeight="1" x14ac:dyDescent="0.25">
      <c r="A44" s="96"/>
      <c r="B44" s="73"/>
      <c r="C44" s="82"/>
      <c r="D44" s="83"/>
      <c r="E44" s="98"/>
      <c r="F44" s="71"/>
      <c r="G44" s="71"/>
      <c r="H44" s="76"/>
      <c r="I44" s="98"/>
      <c r="J44" s="71"/>
      <c r="K44" s="76"/>
      <c r="L44" s="73"/>
      <c r="M44" s="73"/>
      <c r="N44" s="73"/>
      <c r="O44" s="73"/>
      <c r="P44" s="73"/>
      <c r="Q44" s="73"/>
      <c r="R44" s="73"/>
      <c r="S44" s="73"/>
      <c r="T44" s="73"/>
      <c r="U44" s="73"/>
      <c r="V44" s="73"/>
      <c r="W44" s="73"/>
      <c r="X44" s="73"/>
      <c r="Y44" s="73"/>
      <c r="Z44" s="73"/>
      <c r="AA44" s="73"/>
      <c r="AB44" s="73"/>
      <c r="AC44" s="73"/>
      <c r="AD44" s="73"/>
      <c r="AE44" s="71"/>
      <c r="AF44" s="73"/>
      <c r="AG44" s="71"/>
      <c r="AH44" s="71" t="str">
        <f>+IF(OR(AF44=1,AF44&lt;=5),"Moderado",IF(OR(AF44=6,AF44&lt;=11),"Mayor","Catastrófico"))</f>
        <v>Moderado</v>
      </c>
      <c r="AI44" s="110"/>
      <c r="AJ44" s="71"/>
      <c r="AK44" s="76"/>
      <c r="AL44" s="76"/>
      <c r="AM44" s="98"/>
      <c r="AN44" s="98"/>
      <c r="AO44" s="47"/>
      <c r="AP44" s="98"/>
      <c r="AQ44" s="47"/>
      <c r="AR44" s="98"/>
      <c r="AS44" s="47"/>
      <c r="AT44" s="98"/>
      <c r="AU44" s="47"/>
      <c r="AV44" s="98"/>
      <c r="AW44" s="47"/>
      <c r="AX44" s="98"/>
      <c r="AY44" s="47"/>
      <c r="AZ44" s="98"/>
      <c r="BA44" s="47"/>
      <c r="BB44" s="101"/>
      <c r="BC44" s="101"/>
      <c r="BD44" s="98"/>
      <c r="BE44" s="101"/>
      <c r="BF44" s="101"/>
      <c r="BG44" s="101"/>
      <c r="BH44" s="71"/>
      <c r="BI44" s="69"/>
      <c r="BJ44" s="70"/>
      <c r="BK44" s="70"/>
      <c r="BL44" s="69"/>
      <c r="BM44" s="69"/>
      <c r="BN44" s="71"/>
      <c r="BO44" s="71"/>
      <c r="BP44" s="173"/>
      <c r="BQ44" s="173"/>
      <c r="BR44" s="173"/>
      <c r="BS44" s="173"/>
      <c r="BT44" s="173"/>
      <c r="BU44" s="173"/>
      <c r="BV44" s="173"/>
      <c r="BW44" s="173"/>
      <c r="BX44" s="173"/>
      <c r="BY44" s="173"/>
      <c r="BZ44" s="173"/>
      <c r="CA44" s="173"/>
      <c r="CB44" s="173"/>
      <c r="CC44" s="173"/>
      <c r="CD44" s="173"/>
      <c r="CE44" s="174"/>
      <c r="CF44" s="174"/>
      <c r="CG44" s="174"/>
      <c r="CH44" s="174"/>
      <c r="CI44" s="174"/>
      <c r="CJ44" s="174"/>
    </row>
    <row r="45" spans="1:88" ht="35.25" customHeight="1" x14ac:dyDescent="0.25">
      <c r="A45" s="96"/>
      <c r="B45" s="73"/>
      <c r="C45" s="82"/>
      <c r="D45" s="83"/>
      <c r="E45" s="98"/>
      <c r="F45" s="71"/>
      <c r="G45" s="71"/>
      <c r="H45" s="76"/>
      <c r="I45" s="98"/>
      <c r="J45" s="71"/>
      <c r="K45" s="76"/>
      <c r="L45" s="73"/>
      <c r="M45" s="73"/>
      <c r="N45" s="73"/>
      <c r="O45" s="73"/>
      <c r="P45" s="73"/>
      <c r="Q45" s="73"/>
      <c r="R45" s="73"/>
      <c r="S45" s="73"/>
      <c r="T45" s="73"/>
      <c r="U45" s="73"/>
      <c r="V45" s="73"/>
      <c r="W45" s="73"/>
      <c r="X45" s="73"/>
      <c r="Y45" s="73"/>
      <c r="Z45" s="73"/>
      <c r="AA45" s="73"/>
      <c r="AB45" s="73"/>
      <c r="AC45" s="73"/>
      <c r="AD45" s="73"/>
      <c r="AE45" s="71"/>
      <c r="AF45" s="73"/>
      <c r="AG45" s="71"/>
      <c r="AH45" s="71" t="str">
        <f>+IF(OR(AF45=1,AF45&lt;=5),"Moderado",IF(OR(AF45=6,AF45&lt;=11),"Mayor","Catastrófico"))</f>
        <v>Moderado</v>
      </c>
      <c r="AI45" s="110"/>
      <c r="AJ45" s="71"/>
      <c r="AK45" s="76"/>
      <c r="AL45" s="76"/>
      <c r="AM45" s="98"/>
      <c r="AN45" s="98"/>
      <c r="AO45" s="47"/>
      <c r="AP45" s="98"/>
      <c r="AQ45" s="47"/>
      <c r="AR45" s="98"/>
      <c r="AS45" s="47"/>
      <c r="AT45" s="98"/>
      <c r="AU45" s="47"/>
      <c r="AV45" s="98"/>
      <c r="AW45" s="47"/>
      <c r="AX45" s="98"/>
      <c r="AY45" s="47"/>
      <c r="AZ45" s="98"/>
      <c r="BA45" s="47"/>
      <c r="BB45" s="101"/>
      <c r="BC45" s="101"/>
      <c r="BD45" s="98"/>
      <c r="BE45" s="101"/>
      <c r="BF45" s="101"/>
      <c r="BG45" s="101"/>
      <c r="BH45" s="71"/>
      <c r="BI45" s="69"/>
      <c r="BJ45" s="70"/>
      <c r="BK45" s="70"/>
      <c r="BL45" s="69"/>
      <c r="BM45" s="69"/>
      <c r="BN45" s="71"/>
      <c r="BO45" s="71"/>
      <c r="BP45" s="173"/>
      <c r="BQ45" s="173"/>
      <c r="BR45" s="173"/>
      <c r="BS45" s="173"/>
      <c r="BT45" s="173"/>
      <c r="BU45" s="173"/>
      <c r="BV45" s="173"/>
      <c r="BW45" s="173"/>
      <c r="BX45" s="173"/>
      <c r="BY45" s="173"/>
      <c r="BZ45" s="173"/>
      <c r="CA45" s="173"/>
      <c r="CB45" s="173"/>
      <c r="CC45" s="173"/>
      <c r="CD45" s="173"/>
      <c r="CE45" s="174"/>
      <c r="CF45" s="174"/>
      <c r="CG45" s="174"/>
      <c r="CH45" s="174"/>
      <c r="CI45" s="174"/>
      <c r="CJ45" s="174"/>
    </row>
    <row r="46" spans="1:88" ht="15" customHeight="1" x14ac:dyDescent="0.25">
      <c r="A46" s="96"/>
      <c r="B46" s="73"/>
      <c r="C46" s="82"/>
      <c r="D46" s="83"/>
      <c r="E46" s="99"/>
      <c r="F46" s="71"/>
      <c r="G46" s="71"/>
      <c r="H46" s="77"/>
      <c r="I46" s="99"/>
      <c r="J46" s="71"/>
      <c r="K46" s="77"/>
      <c r="L46" s="73"/>
      <c r="M46" s="73"/>
      <c r="N46" s="73"/>
      <c r="O46" s="73"/>
      <c r="P46" s="73"/>
      <c r="Q46" s="73"/>
      <c r="R46" s="73"/>
      <c r="S46" s="73"/>
      <c r="T46" s="73"/>
      <c r="U46" s="73"/>
      <c r="V46" s="73"/>
      <c r="W46" s="73"/>
      <c r="X46" s="73"/>
      <c r="Y46" s="73"/>
      <c r="Z46" s="73"/>
      <c r="AA46" s="73"/>
      <c r="AB46" s="73"/>
      <c r="AC46" s="73"/>
      <c r="AD46" s="73"/>
      <c r="AE46" s="71"/>
      <c r="AF46" s="73"/>
      <c r="AG46" s="71"/>
      <c r="AH46" s="71" t="str">
        <f>+IF(OR(AF46=1,AF46&lt;=5),"Moderado",IF(OR(AF46=6,AF46&lt;=11),"Mayor","Catastrófico"))</f>
        <v>Moderado</v>
      </c>
      <c r="AI46" s="110"/>
      <c r="AJ46" s="71"/>
      <c r="AK46" s="77"/>
      <c r="AL46" s="77"/>
      <c r="AM46" s="99"/>
      <c r="AN46" s="99"/>
      <c r="AO46" s="47"/>
      <c r="AP46" s="99"/>
      <c r="AQ46" s="47"/>
      <c r="AR46" s="99"/>
      <c r="AS46" s="47"/>
      <c r="AT46" s="99"/>
      <c r="AU46" s="47"/>
      <c r="AV46" s="99"/>
      <c r="AW46" s="47"/>
      <c r="AX46" s="99"/>
      <c r="AY46" s="47"/>
      <c r="AZ46" s="99"/>
      <c r="BA46" s="47"/>
      <c r="BB46" s="102"/>
      <c r="BC46" s="102"/>
      <c r="BD46" s="99"/>
      <c r="BE46" s="102"/>
      <c r="BF46" s="102"/>
      <c r="BG46" s="102"/>
      <c r="BH46" s="71"/>
      <c r="BI46" s="69"/>
      <c r="BJ46" s="70"/>
      <c r="BK46" s="70"/>
      <c r="BL46" s="69"/>
      <c r="BM46" s="69"/>
      <c r="BN46" s="71"/>
      <c r="BO46" s="71"/>
      <c r="BP46" s="173"/>
      <c r="BQ46" s="173"/>
      <c r="BR46" s="173"/>
      <c r="BS46" s="173"/>
      <c r="BT46" s="173"/>
      <c r="BU46" s="173"/>
      <c r="BV46" s="173"/>
      <c r="BW46" s="173"/>
      <c r="BX46" s="173"/>
      <c r="BY46" s="173"/>
      <c r="BZ46" s="173"/>
      <c r="CA46" s="173"/>
      <c r="CB46" s="173"/>
      <c r="CC46" s="173"/>
      <c r="CD46" s="173"/>
      <c r="CE46" s="174"/>
      <c r="CF46" s="174"/>
      <c r="CG46" s="174"/>
      <c r="CH46" s="174"/>
      <c r="CI46" s="174"/>
      <c r="CJ46" s="174"/>
    </row>
    <row r="47" spans="1:88" ht="132.75" customHeight="1" x14ac:dyDescent="0.25">
      <c r="A47" s="96" t="s">
        <v>71</v>
      </c>
      <c r="B47" s="73" t="s">
        <v>286</v>
      </c>
      <c r="C47" s="82" t="s">
        <v>269</v>
      </c>
      <c r="D47" s="83" t="str">
        <f>'Riesgo Corrupción'!C9</f>
        <v xml:space="preserve">Posibilidad de afectación reputacional por omisión o inoportuna divulgación/publicación de información sobre la gestión contractual en las plataformas de contratación pública, limitando el conocimiento a la ciudadanía por beneficiar a un particular.
</v>
      </c>
      <c r="E47" s="97" t="s">
        <v>284</v>
      </c>
      <c r="F47" s="71" t="s">
        <v>124</v>
      </c>
      <c r="G47" s="71" t="s">
        <v>143</v>
      </c>
      <c r="H47" s="41" t="s">
        <v>317</v>
      </c>
      <c r="I47" s="50" t="s">
        <v>274</v>
      </c>
      <c r="J47" s="71" t="s">
        <v>101</v>
      </c>
      <c r="K47" s="51" t="s">
        <v>320</v>
      </c>
      <c r="L47" s="73" t="s">
        <v>168</v>
      </c>
      <c r="M47" s="73" t="s">
        <v>172</v>
      </c>
      <c r="N47" s="73" t="s">
        <v>172</v>
      </c>
      <c r="O47" s="73" t="s">
        <v>172</v>
      </c>
      <c r="P47" s="73" t="s">
        <v>168</v>
      </c>
      <c r="Q47" s="73" t="s">
        <v>172</v>
      </c>
      <c r="R47" s="73" t="s">
        <v>172</v>
      </c>
      <c r="S47" s="73" t="s">
        <v>168</v>
      </c>
      <c r="T47" s="73" t="s">
        <v>172</v>
      </c>
      <c r="U47" s="73" t="s">
        <v>168</v>
      </c>
      <c r="V47" s="73" t="s">
        <v>168</v>
      </c>
      <c r="W47" s="73" t="s">
        <v>168</v>
      </c>
      <c r="X47" s="73" t="s">
        <v>172</v>
      </c>
      <c r="Y47" s="73" t="s">
        <v>172</v>
      </c>
      <c r="Z47" s="73" t="s">
        <v>168</v>
      </c>
      <c r="AA47" s="73" t="s">
        <v>172</v>
      </c>
      <c r="AB47" s="73" t="s">
        <v>168</v>
      </c>
      <c r="AC47" s="73" t="s">
        <v>168</v>
      </c>
      <c r="AD47" s="73" t="s">
        <v>172</v>
      </c>
      <c r="AE47" s="71">
        <f>COUNTIF(L47:AD52, "SI")</f>
        <v>9</v>
      </c>
      <c r="AF47" s="73" t="s">
        <v>130</v>
      </c>
      <c r="AG47" s="71">
        <f>+VLOOKUP(AF47,[6]Listados!$K$8:$L$12,2,0)</f>
        <v>3</v>
      </c>
      <c r="AH47" s="71" t="str">
        <f>+IF(OR(AE47=1,AE47&lt;=5),"Moderado",IF(OR(AE47=6,AE47&lt;=11),"Mayor","Catastrófico"))</f>
        <v>Mayor</v>
      </c>
      <c r="AI47" s="110" t="e">
        <f>+VLOOKUP(AH47,[6]Listados!K25:L29,2,0)</f>
        <v>#N/A</v>
      </c>
      <c r="AJ47" s="71" t="str">
        <f>IF(AND(AF47&lt;&gt;"",AH47&lt;&gt;""),VLOOKUP(AF47&amp;AH47,Listados!$M$3:$N$27,2,FALSE),"")</f>
        <v>Extremo</v>
      </c>
      <c r="AK47" s="56" t="str">
        <f>+'Descripción del Control '!B$5</f>
        <v xml:space="preserve">Al inicio de cada vigencia el Jefe(a) de la Oficina Asesora de Comunicaciones envía el formato CES- F002 "Formato Planeador de necesidades de comunicación" para diligenciamiento de los directivos de las diferentes dependencias de la SDG, quienes deben remitirlo diligenciado con la programación de las comunicaciones para todo el año, como evidencia de la ejecución de este control quedará el formato CES -F002 y el correo electrónico o memorando enviado. 
Cada vez que se realice una solicitud a la Oficina Asesora de Comunicaciones el/la jefe (a) de la Oficina Asesora de Comunicaciones garantizará que solo se tramitarán los servicios de comunicaciones que lleguen debidamente diligenciados y  firmados por el directivo de la dependecia solicitante a través del formato CES-F001 "Formato de Solicitud de Servicios de Comunicaciones".  Como evidencia de ejecución del control queda el formato CES-F001. </v>
      </c>
      <c r="AL47" s="51" t="s">
        <v>317</v>
      </c>
      <c r="AM47" s="50" t="s">
        <v>107</v>
      </c>
      <c r="AN47" s="50" t="s">
        <v>168</v>
      </c>
      <c r="AO47" s="47">
        <f>+IF(AN47="si",15,"")</f>
        <v>15</v>
      </c>
      <c r="AP47" s="50" t="s">
        <v>168</v>
      </c>
      <c r="AQ47" s="47">
        <f>+IF(AP47="si",15,"")</f>
        <v>15</v>
      </c>
      <c r="AR47" s="50" t="s">
        <v>168</v>
      </c>
      <c r="AS47" s="47">
        <f t="shared" si="2"/>
        <v>15</v>
      </c>
      <c r="AT47" s="50" t="s">
        <v>191</v>
      </c>
      <c r="AU47" s="47">
        <f t="shared" si="3"/>
        <v>15</v>
      </c>
      <c r="AV47" s="50" t="s">
        <v>168</v>
      </c>
      <c r="AW47" s="47">
        <f>+IF(AV47="si",15,"")</f>
        <v>15</v>
      </c>
      <c r="AX47" s="50" t="s">
        <v>168</v>
      </c>
      <c r="AY47" s="47">
        <f t="shared" si="5"/>
        <v>15</v>
      </c>
      <c r="AZ47" s="50" t="s">
        <v>169</v>
      </c>
      <c r="BA47" s="47">
        <f t="shared" si="6"/>
        <v>10</v>
      </c>
      <c r="BB47" s="47">
        <f t="shared" si="7"/>
        <v>100</v>
      </c>
      <c r="BC47" s="47" t="str">
        <f t="shared" si="8"/>
        <v>Fuerte</v>
      </c>
      <c r="BD47" s="50" t="s">
        <v>170</v>
      </c>
      <c r="BE47" s="47" t="str">
        <f t="shared" si="9"/>
        <v>Fuerte</v>
      </c>
      <c r="BF47" s="47" t="str">
        <f t="shared" si="10"/>
        <v>Fuerte</v>
      </c>
      <c r="BG47" s="47">
        <f t="shared" si="11"/>
        <v>100</v>
      </c>
      <c r="BH47" s="71">
        <f>AVERAGE(BG47:BG52)</f>
        <v>75</v>
      </c>
      <c r="BI47" s="69" t="str">
        <f>IF(BH47&lt;=50, "Débil", IF(BH47&lt;=99,"Moderado","Fuerte"))</f>
        <v>Moderado</v>
      </c>
      <c r="BJ47" s="70">
        <f>+IF(BI47="Fuerte",2,IF(BI47="Moderado",1,0))</f>
        <v>1</v>
      </c>
      <c r="BK47" s="70">
        <f>+AG47-BJ47</f>
        <v>2</v>
      </c>
      <c r="BL47" s="69" t="str">
        <f>+VLOOKUP(BK47,Listados!$J$18:$K$24,2,TRUE)</f>
        <v>Improbable</v>
      </c>
      <c r="BM47" s="69" t="str">
        <f>IF(ISBLANK(AH47),"",AH47)</f>
        <v>Mayor</v>
      </c>
      <c r="BN47" s="71" t="str">
        <f>IF(AND(BL47&lt;&gt;"",BM47&lt;&gt;""),VLOOKUP(BL47&amp;BM47,Listados!$M$3:$N$27,2,FALSE),"")</f>
        <v>Alto</v>
      </c>
      <c r="BO47" s="71" t="str">
        <f>+VLOOKUP(BN47,Listados!$P$3:$Q$6,2,FALSE)</f>
        <v>Reducir el riesgo</v>
      </c>
      <c r="BP47" s="173"/>
      <c r="BQ47" s="173"/>
      <c r="BR47" s="173"/>
      <c r="BS47" s="173"/>
      <c r="BT47" s="173"/>
      <c r="BU47" s="173"/>
      <c r="BV47" s="173"/>
      <c r="BW47" s="173"/>
      <c r="BX47" s="173"/>
      <c r="BY47" s="173"/>
      <c r="BZ47" s="173"/>
      <c r="CA47" s="173"/>
      <c r="CB47" s="173"/>
      <c r="CC47" s="173"/>
      <c r="CD47" s="173"/>
      <c r="CE47" s="174" t="s">
        <v>284</v>
      </c>
      <c r="CF47" s="174" t="s">
        <v>284</v>
      </c>
      <c r="CG47" s="174" t="s">
        <v>284</v>
      </c>
      <c r="CH47" s="174" t="s">
        <v>284</v>
      </c>
      <c r="CI47" s="174" t="s">
        <v>284</v>
      </c>
      <c r="CJ47" s="174" t="s">
        <v>284</v>
      </c>
    </row>
    <row r="48" spans="1:88" ht="66.75" customHeight="1" x14ac:dyDescent="0.25">
      <c r="A48" s="96"/>
      <c r="B48" s="73"/>
      <c r="C48" s="82"/>
      <c r="D48" s="83"/>
      <c r="E48" s="98"/>
      <c r="F48" s="71"/>
      <c r="G48" s="71"/>
      <c r="H48" s="75" t="s">
        <v>318</v>
      </c>
      <c r="I48" s="97" t="s">
        <v>274</v>
      </c>
      <c r="J48" s="71"/>
      <c r="K48" s="51" t="s">
        <v>321</v>
      </c>
      <c r="L48" s="73"/>
      <c r="M48" s="73"/>
      <c r="N48" s="73"/>
      <c r="O48" s="73"/>
      <c r="P48" s="73"/>
      <c r="Q48" s="73"/>
      <c r="R48" s="73"/>
      <c r="S48" s="73"/>
      <c r="T48" s="73"/>
      <c r="U48" s="73"/>
      <c r="V48" s="73"/>
      <c r="W48" s="73"/>
      <c r="X48" s="73"/>
      <c r="Y48" s="73"/>
      <c r="Z48" s="73"/>
      <c r="AA48" s="73"/>
      <c r="AB48" s="73"/>
      <c r="AC48" s="73"/>
      <c r="AD48" s="73"/>
      <c r="AE48" s="71"/>
      <c r="AF48" s="73"/>
      <c r="AG48" s="71"/>
      <c r="AH48" s="71" t="str">
        <f>+IF(OR(AF48=1,AF48&lt;=5),"Moderado",IF(OR(AF48=6,AF48&lt;=11),"Mayor","Catastrófico"))</f>
        <v>Moderado</v>
      </c>
      <c r="AI48" s="110"/>
      <c r="AJ48" s="71"/>
      <c r="AK48" s="75" t="str">
        <f>+'Descripción del Control '!C$5</f>
        <v xml:space="preserve">El profesional designado por el/la Jefe(a) de la Oficina Asesora de Comunicaciones realiza un informe trimestral consolidado correspondiente al seguimiento a la publicación de información de acuerdo con los lineamientos de la "Ley 1712 de 2014 de Transparencia y acceso a la información pública", con el fin de determinar la información no publicada tanto del nivel central como del nivel local. De encontrar faltantes de información se informa a la dependencia o alcaldía local responsable a través de los medios institucionales establecidos (memorando o correo institucional). La evidencia de la ejecución del control corresponde al informe de seguimiento a la publicación de información en el sitio web y las comunicaciones remitidas a las dependencias o Alcaldías Locales.
</v>
      </c>
      <c r="AL48" s="75" t="s">
        <v>319</v>
      </c>
      <c r="AM48" s="97" t="s">
        <v>175</v>
      </c>
      <c r="AN48" s="97" t="s">
        <v>168</v>
      </c>
      <c r="AO48" s="47">
        <f>+IF(AN48="si",15,"")</f>
        <v>15</v>
      </c>
      <c r="AP48" s="97" t="s">
        <v>168</v>
      </c>
      <c r="AQ48" s="47">
        <f>+IF(AP48="si",15,"")</f>
        <v>15</v>
      </c>
      <c r="AR48" s="97" t="s">
        <v>168</v>
      </c>
      <c r="AS48" s="47">
        <f t="shared" si="2"/>
        <v>15</v>
      </c>
      <c r="AT48" s="97" t="s">
        <v>192</v>
      </c>
      <c r="AU48" s="47">
        <f t="shared" si="3"/>
        <v>10</v>
      </c>
      <c r="AV48" s="97" t="s">
        <v>168</v>
      </c>
      <c r="AW48" s="47">
        <f>+IF(AV48="si",15,"")</f>
        <v>15</v>
      </c>
      <c r="AX48" s="97" t="s">
        <v>168</v>
      </c>
      <c r="AY48" s="47">
        <f t="shared" si="5"/>
        <v>15</v>
      </c>
      <c r="AZ48" s="97" t="s">
        <v>169</v>
      </c>
      <c r="BA48" s="47">
        <f t="shared" si="6"/>
        <v>10</v>
      </c>
      <c r="BB48" s="100">
        <f t="shared" si="7"/>
        <v>95</v>
      </c>
      <c r="BC48" s="100" t="str">
        <f t="shared" si="8"/>
        <v>Moderado</v>
      </c>
      <c r="BD48" s="97" t="s">
        <v>170</v>
      </c>
      <c r="BE48" s="100" t="str">
        <f t="shared" si="9"/>
        <v>Fuerte</v>
      </c>
      <c r="BF48" s="100" t="str">
        <f t="shared" si="10"/>
        <v>Moderado</v>
      </c>
      <c r="BG48" s="100">
        <f t="shared" si="11"/>
        <v>50</v>
      </c>
      <c r="BH48" s="71"/>
      <c r="BI48" s="69"/>
      <c r="BJ48" s="70"/>
      <c r="BK48" s="70"/>
      <c r="BL48" s="69"/>
      <c r="BM48" s="69"/>
      <c r="BN48" s="71"/>
      <c r="BO48" s="71"/>
      <c r="BP48" s="173"/>
      <c r="BQ48" s="173"/>
      <c r="BR48" s="173"/>
      <c r="BS48" s="173"/>
      <c r="BT48" s="173"/>
      <c r="BU48" s="173"/>
      <c r="BV48" s="173"/>
      <c r="BW48" s="173"/>
      <c r="BX48" s="173"/>
      <c r="BY48" s="173"/>
      <c r="BZ48" s="173"/>
      <c r="CA48" s="173"/>
      <c r="CB48" s="173"/>
      <c r="CC48" s="173"/>
      <c r="CD48" s="173"/>
      <c r="CE48" s="174"/>
      <c r="CF48" s="174"/>
      <c r="CG48" s="174"/>
      <c r="CH48" s="174"/>
      <c r="CI48" s="174"/>
      <c r="CJ48" s="174"/>
    </row>
    <row r="49" spans="1:88" ht="74.25" customHeight="1" x14ac:dyDescent="0.25">
      <c r="A49" s="96"/>
      <c r="B49" s="73"/>
      <c r="C49" s="82"/>
      <c r="D49" s="83"/>
      <c r="E49" s="98"/>
      <c r="F49" s="71"/>
      <c r="G49" s="71"/>
      <c r="H49" s="76"/>
      <c r="I49" s="98"/>
      <c r="J49" s="71"/>
      <c r="K49" s="51" t="s">
        <v>218</v>
      </c>
      <c r="L49" s="73"/>
      <c r="M49" s="73"/>
      <c r="N49" s="73"/>
      <c r="O49" s="73"/>
      <c r="P49" s="73"/>
      <c r="Q49" s="73"/>
      <c r="R49" s="73"/>
      <c r="S49" s="73"/>
      <c r="T49" s="73"/>
      <c r="U49" s="73"/>
      <c r="V49" s="73"/>
      <c r="W49" s="73"/>
      <c r="X49" s="73"/>
      <c r="Y49" s="73"/>
      <c r="Z49" s="73"/>
      <c r="AA49" s="73"/>
      <c r="AB49" s="73"/>
      <c r="AC49" s="73"/>
      <c r="AD49" s="73"/>
      <c r="AE49" s="71"/>
      <c r="AF49" s="73"/>
      <c r="AG49" s="71"/>
      <c r="AH49" s="71" t="str">
        <f>+IF(OR(AF49=1,AF49&lt;=5),"Moderado",IF(OR(AF49=6,AF49&lt;=11),"Mayor","Catastrófico"))</f>
        <v>Moderado</v>
      </c>
      <c r="AI49" s="110"/>
      <c r="AJ49" s="71"/>
      <c r="AK49" s="76"/>
      <c r="AL49" s="76"/>
      <c r="AM49" s="98"/>
      <c r="AN49" s="98"/>
      <c r="AO49" s="47" t="str">
        <f t="shared" si="0"/>
        <v/>
      </c>
      <c r="AP49" s="98"/>
      <c r="AQ49" s="47" t="str">
        <f t="shared" si="1"/>
        <v/>
      </c>
      <c r="AR49" s="98"/>
      <c r="AS49" s="47" t="str">
        <f t="shared" si="2"/>
        <v/>
      </c>
      <c r="AT49" s="98"/>
      <c r="AU49" s="47" t="str">
        <f t="shared" si="3"/>
        <v/>
      </c>
      <c r="AV49" s="98"/>
      <c r="AW49" s="47" t="str">
        <f t="shared" si="4"/>
        <v/>
      </c>
      <c r="AX49" s="98"/>
      <c r="AY49" s="47" t="str">
        <f t="shared" si="5"/>
        <v/>
      </c>
      <c r="AZ49" s="98"/>
      <c r="BA49" s="47" t="str">
        <f t="shared" si="6"/>
        <v/>
      </c>
      <c r="BB49" s="101"/>
      <c r="BC49" s="101"/>
      <c r="BD49" s="98"/>
      <c r="BE49" s="101"/>
      <c r="BF49" s="101"/>
      <c r="BG49" s="101"/>
      <c r="BH49" s="71"/>
      <c r="BI49" s="69"/>
      <c r="BJ49" s="70"/>
      <c r="BK49" s="70"/>
      <c r="BL49" s="69"/>
      <c r="BM49" s="69"/>
      <c r="BN49" s="71"/>
      <c r="BO49" s="71"/>
      <c r="BP49" s="173"/>
      <c r="BQ49" s="173"/>
      <c r="BR49" s="173"/>
      <c r="BS49" s="173"/>
      <c r="BT49" s="173"/>
      <c r="BU49" s="173"/>
      <c r="BV49" s="173"/>
      <c r="BW49" s="173"/>
      <c r="BX49" s="173"/>
      <c r="BY49" s="173"/>
      <c r="BZ49" s="173"/>
      <c r="CA49" s="173"/>
      <c r="CB49" s="173"/>
      <c r="CC49" s="173"/>
      <c r="CD49" s="173"/>
      <c r="CE49" s="174"/>
      <c r="CF49" s="174"/>
      <c r="CG49" s="174"/>
      <c r="CH49" s="174"/>
      <c r="CI49" s="174"/>
      <c r="CJ49" s="174"/>
    </row>
    <row r="50" spans="1:88" ht="78.75" customHeight="1" x14ac:dyDescent="0.25">
      <c r="A50" s="96"/>
      <c r="B50" s="73"/>
      <c r="C50" s="82"/>
      <c r="D50" s="83"/>
      <c r="E50" s="98"/>
      <c r="F50" s="71"/>
      <c r="G50" s="71"/>
      <c r="H50" s="95" t="s">
        <v>319</v>
      </c>
      <c r="I50" s="97" t="s">
        <v>274</v>
      </c>
      <c r="J50" s="71"/>
      <c r="K50" s="75" t="s">
        <v>322</v>
      </c>
      <c r="L50" s="73"/>
      <c r="M50" s="73"/>
      <c r="N50" s="73"/>
      <c r="O50" s="73"/>
      <c r="P50" s="73"/>
      <c r="Q50" s="73"/>
      <c r="R50" s="73"/>
      <c r="S50" s="73"/>
      <c r="T50" s="73"/>
      <c r="U50" s="73"/>
      <c r="V50" s="73"/>
      <c r="W50" s="73"/>
      <c r="X50" s="73"/>
      <c r="Y50" s="73"/>
      <c r="Z50" s="73"/>
      <c r="AA50" s="73"/>
      <c r="AB50" s="73"/>
      <c r="AC50" s="73"/>
      <c r="AD50" s="73"/>
      <c r="AE50" s="71"/>
      <c r="AF50" s="73"/>
      <c r="AG50" s="71"/>
      <c r="AH50" s="71" t="str">
        <f>+IF(OR(AF50=1,AF50&lt;=5),"Moderado",IF(OR(AF50=6,AF50&lt;=11),"Mayor","Catastrófico"))</f>
        <v>Moderado</v>
      </c>
      <c r="AI50" s="110"/>
      <c r="AJ50" s="71"/>
      <c r="AK50" s="76"/>
      <c r="AL50" s="76"/>
      <c r="AM50" s="98"/>
      <c r="AN50" s="98"/>
      <c r="AO50" s="47" t="str">
        <f t="shared" si="0"/>
        <v/>
      </c>
      <c r="AP50" s="98"/>
      <c r="AQ50" s="47" t="str">
        <f t="shared" si="1"/>
        <v/>
      </c>
      <c r="AR50" s="98"/>
      <c r="AS50" s="47" t="str">
        <f t="shared" si="2"/>
        <v/>
      </c>
      <c r="AT50" s="98"/>
      <c r="AU50" s="47" t="str">
        <f t="shared" si="3"/>
        <v/>
      </c>
      <c r="AV50" s="98"/>
      <c r="AW50" s="47" t="str">
        <f t="shared" si="4"/>
        <v/>
      </c>
      <c r="AX50" s="98"/>
      <c r="AY50" s="47" t="str">
        <f t="shared" si="5"/>
        <v/>
      </c>
      <c r="AZ50" s="98"/>
      <c r="BA50" s="47" t="str">
        <f t="shared" si="6"/>
        <v/>
      </c>
      <c r="BB50" s="101"/>
      <c r="BC50" s="101"/>
      <c r="BD50" s="98"/>
      <c r="BE50" s="101"/>
      <c r="BF50" s="101"/>
      <c r="BG50" s="101"/>
      <c r="BH50" s="71"/>
      <c r="BI50" s="69"/>
      <c r="BJ50" s="70"/>
      <c r="BK50" s="70"/>
      <c r="BL50" s="69"/>
      <c r="BM50" s="69"/>
      <c r="BN50" s="71"/>
      <c r="BO50" s="71"/>
      <c r="BP50" s="173"/>
      <c r="BQ50" s="173"/>
      <c r="BR50" s="173"/>
      <c r="BS50" s="173"/>
      <c r="BT50" s="173"/>
      <c r="BU50" s="173"/>
      <c r="BV50" s="173"/>
      <c r="BW50" s="173"/>
      <c r="BX50" s="173"/>
      <c r="BY50" s="173"/>
      <c r="BZ50" s="173"/>
      <c r="CA50" s="173"/>
      <c r="CB50" s="173"/>
      <c r="CC50" s="173"/>
      <c r="CD50" s="173"/>
      <c r="CE50" s="174"/>
      <c r="CF50" s="174"/>
      <c r="CG50" s="174"/>
      <c r="CH50" s="174"/>
      <c r="CI50" s="174"/>
      <c r="CJ50" s="174"/>
    </row>
    <row r="51" spans="1:88" ht="15" customHeight="1" x14ac:dyDescent="0.25">
      <c r="A51" s="96"/>
      <c r="B51" s="73"/>
      <c r="C51" s="82"/>
      <c r="D51" s="83"/>
      <c r="E51" s="98"/>
      <c r="F51" s="71"/>
      <c r="G51" s="71"/>
      <c r="H51" s="95"/>
      <c r="I51" s="98"/>
      <c r="J51" s="71"/>
      <c r="K51" s="76"/>
      <c r="L51" s="73"/>
      <c r="M51" s="73"/>
      <c r="N51" s="73"/>
      <c r="O51" s="73"/>
      <c r="P51" s="73"/>
      <c r="Q51" s="73"/>
      <c r="R51" s="73"/>
      <c r="S51" s="73"/>
      <c r="T51" s="73"/>
      <c r="U51" s="73"/>
      <c r="V51" s="73"/>
      <c r="W51" s="73"/>
      <c r="X51" s="73"/>
      <c r="Y51" s="73"/>
      <c r="Z51" s="73"/>
      <c r="AA51" s="73"/>
      <c r="AB51" s="73"/>
      <c r="AC51" s="73"/>
      <c r="AD51" s="73"/>
      <c r="AE51" s="71"/>
      <c r="AF51" s="73"/>
      <c r="AG51" s="71"/>
      <c r="AH51" s="71" t="str">
        <f>+IF(OR(AF51=1,AF51&lt;=5),"Moderado",IF(OR(AF51=6,AF51&lt;=11),"Mayor","Catastrófico"))</f>
        <v>Moderado</v>
      </c>
      <c r="AI51" s="110"/>
      <c r="AJ51" s="71"/>
      <c r="AK51" s="76"/>
      <c r="AL51" s="76"/>
      <c r="AM51" s="98"/>
      <c r="AN51" s="98"/>
      <c r="AO51" s="47" t="str">
        <f t="shared" si="0"/>
        <v/>
      </c>
      <c r="AP51" s="98"/>
      <c r="AQ51" s="47" t="str">
        <f t="shared" si="1"/>
        <v/>
      </c>
      <c r="AR51" s="98"/>
      <c r="AS51" s="47" t="str">
        <f t="shared" si="2"/>
        <v/>
      </c>
      <c r="AT51" s="98"/>
      <c r="AU51" s="47" t="str">
        <f t="shared" si="3"/>
        <v/>
      </c>
      <c r="AV51" s="98"/>
      <c r="AW51" s="47" t="str">
        <f t="shared" si="4"/>
        <v/>
      </c>
      <c r="AX51" s="98"/>
      <c r="AY51" s="47" t="str">
        <f t="shared" si="5"/>
        <v/>
      </c>
      <c r="AZ51" s="98"/>
      <c r="BA51" s="47" t="str">
        <f t="shared" si="6"/>
        <v/>
      </c>
      <c r="BB51" s="101"/>
      <c r="BC51" s="101"/>
      <c r="BD51" s="98"/>
      <c r="BE51" s="101"/>
      <c r="BF51" s="101"/>
      <c r="BG51" s="101"/>
      <c r="BH51" s="71"/>
      <c r="BI51" s="69"/>
      <c r="BJ51" s="70"/>
      <c r="BK51" s="70"/>
      <c r="BL51" s="69"/>
      <c r="BM51" s="69"/>
      <c r="BN51" s="71"/>
      <c r="BO51" s="71"/>
      <c r="BP51" s="173"/>
      <c r="BQ51" s="173"/>
      <c r="BR51" s="173"/>
      <c r="BS51" s="173"/>
      <c r="BT51" s="173"/>
      <c r="BU51" s="173"/>
      <c r="BV51" s="173"/>
      <c r="BW51" s="173"/>
      <c r="BX51" s="173"/>
      <c r="BY51" s="173"/>
      <c r="BZ51" s="173"/>
      <c r="CA51" s="173"/>
      <c r="CB51" s="173"/>
      <c r="CC51" s="173"/>
      <c r="CD51" s="173"/>
      <c r="CE51" s="174"/>
      <c r="CF51" s="174"/>
      <c r="CG51" s="174"/>
      <c r="CH51" s="174"/>
      <c r="CI51" s="174"/>
      <c r="CJ51" s="174"/>
    </row>
    <row r="52" spans="1:88" ht="15.75" x14ac:dyDescent="0.25">
      <c r="A52" s="96"/>
      <c r="B52" s="73"/>
      <c r="C52" s="82"/>
      <c r="D52" s="83"/>
      <c r="E52" s="99"/>
      <c r="F52" s="71"/>
      <c r="G52" s="71"/>
      <c r="H52" s="95"/>
      <c r="I52" s="99"/>
      <c r="J52" s="71"/>
      <c r="K52" s="77"/>
      <c r="L52" s="73"/>
      <c r="M52" s="73"/>
      <c r="N52" s="73"/>
      <c r="O52" s="73"/>
      <c r="P52" s="73"/>
      <c r="Q52" s="73"/>
      <c r="R52" s="73"/>
      <c r="S52" s="73"/>
      <c r="T52" s="73"/>
      <c r="U52" s="73"/>
      <c r="V52" s="73"/>
      <c r="W52" s="73"/>
      <c r="X52" s="73"/>
      <c r="Y52" s="73"/>
      <c r="Z52" s="73"/>
      <c r="AA52" s="73"/>
      <c r="AB52" s="73"/>
      <c r="AC52" s="73"/>
      <c r="AD52" s="73"/>
      <c r="AE52" s="71"/>
      <c r="AF52" s="73"/>
      <c r="AG52" s="71"/>
      <c r="AH52" s="71" t="str">
        <f>+IF(OR(AF52=1,AF52&lt;=5),"Moderado",IF(OR(AF52=6,AF52&lt;=11),"Mayor","Catastrófico"))</f>
        <v>Moderado</v>
      </c>
      <c r="AI52" s="110"/>
      <c r="AJ52" s="71"/>
      <c r="AK52" s="77"/>
      <c r="AL52" s="77"/>
      <c r="AM52" s="99"/>
      <c r="AN52" s="99"/>
      <c r="AO52" s="47" t="str">
        <f t="shared" si="0"/>
        <v/>
      </c>
      <c r="AP52" s="99"/>
      <c r="AQ52" s="47" t="str">
        <f t="shared" si="1"/>
        <v/>
      </c>
      <c r="AR52" s="99"/>
      <c r="AS52" s="47" t="str">
        <f t="shared" si="2"/>
        <v/>
      </c>
      <c r="AT52" s="99"/>
      <c r="AU52" s="47" t="str">
        <f t="shared" si="3"/>
        <v/>
      </c>
      <c r="AV52" s="99"/>
      <c r="AW52" s="47" t="str">
        <f t="shared" si="4"/>
        <v/>
      </c>
      <c r="AX52" s="99"/>
      <c r="AY52" s="47" t="str">
        <f t="shared" si="5"/>
        <v/>
      </c>
      <c r="AZ52" s="99"/>
      <c r="BA52" s="47" t="str">
        <f t="shared" si="6"/>
        <v/>
      </c>
      <c r="BB52" s="102"/>
      <c r="BC52" s="102"/>
      <c r="BD52" s="99"/>
      <c r="BE52" s="102"/>
      <c r="BF52" s="102"/>
      <c r="BG52" s="102"/>
      <c r="BH52" s="71"/>
      <c r="BI52" s="69"/>
      <c r="BJ52" s="70"/>
      <c r="BK52" s="70"/>
      <c r="BL52" s="69"/>
      <c r="BM52" s="69"/>
      <c r="BN52" s="71"/>
      <c r="BO52" s="71"/>
      <c r="BP52" s="173"/>
      <c r="BQ52" s="173"/>
      <c r="BR52" s="173"/>
      <c r="BS52" s="173"/>
      <c r="BT52" s="173"/>
      <c r="BU52" s="173"/>
      <c r="BV52" s="173"/>
      <c r="BW52" s="173"/>
      <c r="BX52" s="173"/>
      <c r="BY52" s="173"/>
      <c r="BZ52" s="173"/>
      <c r="CA52" s="173"/>
      <c r="CB52" s="173"/>
      <c r="CC52" s="173"/>
      <c r="CD52" s="173"/>
      <c r="CE52" s="174"/>
      <c r="CF52" s="174"/>
      <c r="CG52" s="174"/>
      <c r="CH52" s="174"/>
      <c r="CI52" s="174"/>
      <c r="CJ52" s="174"/>
    </row>
    <row r="53" spans="1:88" ht="94.5" customHeight="1" x14ac:dyDescent="0.25">
      <c r="A53" s="96" t="s">
        <v>72</v>
      </c>
      <c r="B53" s="73" t="s">
        <v>275</v>
      </c>
      <c r="C53" s="82" t="s">
        <v>270</v>
      </c>
      <c r="D53" s="83" t="str">
        <f>+'Riesgo Corrupción'!C10</f>
        <v>Posibilidad de afectación reputacional por la omisión en el cumplimiento de los lineamientos legales vigentes, para la elaboración y expedición de conceptos a las iniciativas normativas para beneficio de un particular.</v>
      </c>
      <c r="E53" s="97" t="s">
        <v>284</v>
      </c>
      <c r="F53" s="71" t="s">
        <v>99</v>
      </c>
      <c r="G53" s="71" t="s">
        <v>143</v>
      </c>
      <c r="H53" s="41" t="s">
        <v>311</v>
      </c>
      <c r="I53" s="50" t="s">
        <v>116</v>
      </c>
      <c r="J53" s="71" t="s">
        <v>101</v>
      </c>
      <c r="K53" s="75" t="s">
        <v>219</v>
      </c>
      <c r="L53" s="73" t="s">
        <v>172</v>
      </c>
      <c r="M53" s="73" t="s">
        <v>172</v>
      </c>
      <c r="N53" s="73" t="s">
        <v>168</v>
      </c>
      <c r="O53" s="73" t="s">
        <v>168</v>
      </c>
      <c r="P53" s="73" t="s">
        <v>168</v>
      </c>
      <c r="Q53" s="73" t="s">
        <v>172</v>
      </c>
      <c r="R53" s="73" t="s">
        <v>172</v>
      </c>
      <c r="S53" s="73" t="s">
        <v>172</v>
      </c>
      <c r="T53" s="73" t="s">
        <v>172</v>
      </c>
      <c r="U53" s="73" t="s">
        <v>168</v>
      </c>
      <c r="V53" s="73" t="s">
        <v>168</v>
      </c>
      <c r="W53" s="73" t="s">
        <v>168</v>
      </c>
      <c r="X53" s="73" t="s">
        <v>172</v>
      </c>
      <c r="Y53" s="73" t="s">
        <v>172</v>
      </c>
      <c r="Z53" s="73" t="s">
        <v>168</v>
      </c>
      <c r="AA53" s="73" t="s">
        <v>172</v>
      </c>
      <c r="AB53" s="73" t="s">
        <v>168</v>
      </c>
      <c r="AC53" s="73" t="s">
        <v>168</v>
      </c>
      <c r="AD53" s="73" t="s">
        <v>172</v>
      </c>
      <c r="AE53" s="71">
        <f>COUNTIF(L53:AD58, "SI")</f>
        <v>9</v>
      </c>
      <c r="AF53" s="73" t="s">
        <v>117</v>
      </c>
      <c r="AG53" s="71">
        <f>+VLOOKUP(AF53,[6]Listados!$K$8:$L$12,2,0)</f>
        <v>2</v>
      </c>
      <c r="AH53" s="71" t="str">
        <f>+IF(OR(AE53=1,AE53&lt;=5),"Moderado",IF(OR(AE53=6,AE53&lt;=11),"Mayor","Catastrófico"))</f>
        <v>Mayor</v>
      </c>
      <c r="AI53" s="110">
        <f>+VLOOKUP(AH53,[6]Listados!K31:L35,2,0)</f>
        <v>0</v>
      </c>
      <c r="AJ53" s="71" t="str">
        <f>IF(AND(AF53&lt;&gt;"",AH53&lt;&gt;""),VLOOKUP(AF53&amp;AH53,Listados!$M$3:$N$27,2,FALSE),"")</f>
        <v>Alto</v>
      </c>
      <c r="AK53" s="75" t="str">
        <f>+'Descripción del Control '!B$6</f>
        <v>Los profesionales de Asuntos Normativos designados por el Director (a) de Relaciones Políticas, cada vez que realicen el análisis de los conceptos emitidos por los sectores de la administración a las iniciativas normativas, identifican  incumplimiento de lo establecido en el Decreto 438 del 2019 deberán devolver el concepto al sector correspondiente manifestando el tipo de incumplimiento y solicitando la revisión y posible ajuste del concepto emitido. 
Como evidencia de la ejecución del control quedan los correos electrónicos enviados a los enlaces de cada uno de los sectores.</v>
      </c>
      <c r="AL53" s="75" t="s">
        <v>217</v>
      </c>
      <c r="AM53" s="97" t="s">
        <v>107</v>
      </c>
      <c r="AN53" s="97" t="s">
        <v>168</v>
      </c>
      <c r="AO53" s="47">
        <f>+IF(AN53="si",15,"")</f>
        <v>15</v>
      </c>
      <c r="AP53" s="97" t="s">
        <v>168</v>
      </c>
      <c r="AQ53" s="47">
        <f>+IF(AP53="si",15,"")</f>
        <v>15</v>
      </c>
      <c r="AR53" s="97" t="s">
        <v>168</v>
      </c>
      <c r="AS53" s="47">
        <f t="shared" si="2"/>
        <v>15</v>
      </c>
      <c r="AT53" s="97" t="s">
        <v>191</v>
      </c>
      <c r="AU53" s="47">
        <f t="shared" si="3"/>
        <v>15</v>
      </c>
      <c r="AV53" s="97" t="s">
        <v>168</v>
      </c>
      <c r="AW53" s="47">
        <f>+IF(AV53="si",15,"")</f>
        <v>15</v>
      </c>
      <c r="AX53" s="97" t="s">
        <v>168</v>
      </c>
      <c r="AY53" s="47">
        <f t="shared" si="5"/>
        <v>15</v>
      </c>
      <c r="AZ53" s="97" t="s">
        <v>169</v>
      </c>
      <c r="BA53" s="47">
        <f t="shared" si="6"/>
        <v>10</v>
      </c>
      <c r="BB53" s="100">
        <f t="shared" si="7"/>
        <v>100</v>
      </c>
      <c r="BC53" s="100" t="str">
        <f t="shared" si="8"/>
        <v>Fuerte</v>
      </c>
      <c r="BD53" s="97" t="s">
        <v>170</v>
      </c>
      <c r="BE53" s="100" t="str">
        <f t="shared" si="9"/>
        <v>Fuerte</v>
      </c>
      <c r="BF53" s="100" t="str">
        <f t="shared" si="10"/>
        <v>Fuerte</v>
      </c>
      <c r="BG53" s="100">
        <f t="shared" si="11"/>
        <v>100</v>
      </c>
      <c r="BH53" s="71">
        <f>AVERAGE(BG53:BG58)</f>
        <v>100</v>
      </c>
      <c r="BI53" s="69" t="str">
        <f>IF(BH53&lt;=50, "Débil", IF(BH53&lt;=99,"Moderado","Fuerte"))</f>
        <v>Fuerte</v>
      </c>
      <c r="BJ53" s="70">
        <f>+IF(BI53="Fuerte",2,IF(BI53="Moderado",1,0))</f>
        <v>2</v>
      </c>
      <c r="BK53" s="70">
        <f>+AG53-BJ53</f>
        <v>0</v>
      </c>
      <c r="BL53" s="69" t="str">
        <f>+VLOOKUP(BK53,Listados!$J$18:$K$24,2,TRUE)</f>
        <v>Rara Vez</v>
      </c>
      <c r="BM53" s="69" t="str">
        <f>IF(ISBLANK(AH53),"",AH53)</f>
        <v>Mayor</v>
      </c>
      <c r="BN53" s="71" t="str">
        <f>IF(AND(BL53&lt;&gt;"",BM53&lt;&gt;""),VLOOKUP(BL53&amp;BM53,Listados!$M$3:$N$27,2,FALSE),"")</f>
        <v>Alto</v>
      </c>
      <c r="BO53" s="71" t="str">
        <f>+VLOOKUP(BN53,Listados!$P$3:$Q$6,2,FALSE)</f>
        <v>Reducir el riesgo</v>
      </c>
      <c r="BP53" s="173"/>
      <c r="BQ53" s="173"/>
      <c r="BR53" s="173"/>
      <c r="BS53" s="173"/>
      <c r="BT53" s="173"/>
      <c r="BU53" s="173"/>
      <c r="BV53" s="173"/>
      <c r="BW53" s="173"/>
      <c r="BX53" s="173"/>
      <c r="BY53" s="173"/>
      <c r="BZ53" s="173"/>
      <c r="CA53" s="173"/>
      <c r="CB53" s="173"/>
      <c r="CC53" s="173"/>
      <c r="CD53" s="173"/>
      <c r="CE53" s="174" t="s">
        <v>284</v>
      </c>
      <c r="CF53" s="174" t="s">
        <v>284</v>
      </c>
      <c r="CG53" s="174" t="s">
        <v>284</v>
      </c>
      <c r="CH53" s="174" t="s">
        <v>284</v>
      </c>
      <c r="CI53" s="174" t="s">
        <v>284</v>
      </c>
      <c r="CJ53" s="174" t="s">
        <v>284</v>
      </c>
    </row>
    <row r="54" spans="1:88" ht="33" customHeight="1" x14ac:dyDescent="0.25">
      <c r="A54" s="96"/>
      <c r="B54" s="73"/>
      <c r="C54" s="82"/>
      <c r="D54" s="83"/>
      <c r="E54" s="98"/>
      <c r="F54" s="71"/>
      <c r="G54" s="71"/>
      <c r="H54" s="75" t="s">
        <v>312</v>
      </c>
      <c r="I54" s="97" t="s">
        <v>116</v>
      </c>
      <c r="J54" s="71"/>
      <c r="K54" s="76"/>
      <c r="L54" s="73"/>
      <c r="M54" s="73"/>
      <c r="N54" s="73"/>
      <c r="O54" s="73"/>
      <c r="P54" s="73"/>
      <c r="Q54" s="73"/>
      <c r="R54" s="73"/>
      <c r="S54" s="73"/>
      <c r="T54" s="73"/>
      <c r="U54" s="73"/>
      <c r="V54" s="73"/>
      <c r="W54" s="73"/>
      <c r="X54" s="73"/>
      <c r="Y54" s="73"/>
      <c r="Z54" s="73"/>
      <c r="AA54" s="73"/>
      <c r="AB54" s="73"/>
      <c r="AC54" s="73"/>
      <c r="AD54" s="73"/>
      <c r="AE54" s="71"/>
      <c r="AF54" s="73"/>
      <c r="AG54" s="71"/>
      <c r="AH54" s="71" t="str">
        <f>+IF(OR(AF54=1,AF54&lt;=5),"Moderado",IF(OR(AF54=6,AF54&lt;=11),"Mayor","Catastrófico"))</f>
        <v>Moderado</v>
      </c>
      <c r="AI54" s="110"/>
      <c r="AJ54" s="71"/>
      <c r="AK54" s="76"/>
      <c r="AL54" s="76"/>
      <c r="AM54" s="98"/>
      <c r="AN54" s="98"/>
      <c r="AO54" s="47" t="str">
        <f t="shared" si="0"/>
        <v/>
      </c>
      <c r="AP54" s="98"/>
      <c r="AQ54" s="47" t="str">
        <f t="shared" si="1"/>
        <v/>
      </c>
      <c r="AR54" s="98"/>
      <c r="AS54" s="47" t="str">
        <f t="shared" si="2"/>
        <v/>
      </c>
      <c r="AT54" s="98"/>
      <c r="AU54" s="47" t="str">
        <f t="shared" si="3"/>
        <v/>
      </c>
      <c r="AV54" s="98"/>
      <c r="AW54" s="47" t="str">
        <f t="shared" si="4"/>
        <v/>
      </c>
      <c r="AX54" s="98"/>
      <c r="AY54" s="47" t="str">
        <f t="shared" si="5"/>
        <v/>
      </c>
      <c r="AZ54" s="98"/>
      <c r="BA54" s="47" t="str">
        <f t="shared" si="6"/>
        <v/>
      </c>
      <c r="BB54" s="101"/>
      <c r="BC54" s="101"/>
      <c r="BD54" s="98"/>
      <c r="BE54" s="101"/>
      <c r="BF54" s="101"/>
      <c r="BG54" s="101"/>
      <c r="BH54" s="71"/>
      <c r="BI54" s="69"/>
      <c r="BJ54" s="70"/>
      <c r="BK54" s="70"/>
      <c r="BL54" s="69"/>
      <c r="BM54" s="69"/>
      <c r="BN54" s="71"/>
      <c r="BO54" s="71"/>
      <c r="BP54" s="173"/>
      <c r="BQ54" s="173"/>
      <c r="BR54" s="173"/>
      <c r="BS54" s="173"/>
      <c r="BT54" s="173"/>
      <c r="BU54" s="173"/>
      <c r="BV54" s="173"/>
      <c r="BW54" s="173"/>
      <c r="BX54" s="173"/>
      <c r="BY54" s="173"/>
      <c r="BZ54" s="173"/>
      <c r="CA54" s="173"/>
      <c r="CB54" s="173"/>
      <c r="CC54" s="173"/>
      <c r="CD54" s="173"/>
      <c r="CE54" s="174"/>
      <c r="CF54" s="174"/>
      <c r="CG54" s="174"/>
      <c r="CH54" s="174"/>
      <c r="CI54" s="174"/>
      <c r="CJ54" s="174"/>
    </row>
    <row r="55" spans="1:88" ht="33" customHeight="1" x14ac:dyDescent="0.25">
      <c r="A55" s="96"/>
      <c r="B55" s="73"/>
      <c r="C55" s="82"/>
      <c r="D55" s="83"/>
      <c r="E55" s="98"/>
      <c r="F55" s="71"/>
      <c r="G55" s="71"/>
      <c r="H55" s="76"/>
      <c r="I55" s="98"/>
      <c r="J55" s="71"/>
      <c r="K55" s="76"/>
      <c r="L55" s="73"/>
      <c r="M55" s="73"/>
      <c r="N55" s="73"/>
      <c r="O55" s="73"/>
      <c r="P55" s="73"/>
      <c r="Q55" s="73"/>
      <c r="R55" s="73"/>
      <c r="S55" s="73"/>
      <c r="T55" s="73"/>
      <c r="U55" s="73"/>
      <c r="V55" s="73"/>
      <c r="W55" s="73"/>
      <c r="X55" s="73"/>
      <c r="Y55" s="73"/>
      <c r="Z55" s="73"/>
      <c r="AA55" s="73"/>
      <c r="AB55" s="73"/>
      <c r="AC55" s="73"/>
      <c r="AD55" s="73"/>
      <c r="AE55" s="71"/>
      <c r="AF55" s="73"/>
      <c r="AG55" s="71"/>
      <c r="AH55" s="71" t="str">
        <f>+IF(OR(AF55=1,AF55&lt;=5),"Moderado",IF(OR(AF55=6,AF55&lt;=11),"Mayor","Catastrófico"))</f>
        <v>Moderado</v>
      </c>
      <c r="AI55" s="110"/>
      <c r="AJ55" s="71"/>
      <c r="AK55" s="76"/>
      <c r="AL55" s="76"/>
      <c r="AM55" s="98"/>
      <c r="AN55" s="98"/>
      <c r="AO55" s="47" t="str">
        <f t="shared" si="0"/>
        <v/>
      </c>
      <c r="AP55" s="98"/>
      <c r="AQ55" s="47" t="str">
        <f t="shared" si="1"/>
        <v/>
      </c>
      <c r="AR55" s="98"/>
      <c r="AS55" s="47" t="str">
        <f t="shared" si="2"/>
        <v/>
      </c>
      <c r="AT55" s="98"/>
      <c r="AU55" s="47" t="str">
        <f t="shared" si="3"/>
        <v/>
      </c>
      <c r="AV55" s="98"/>
      <c r="AW55" s="47" t="str">
        <f t="shared" si="4"/>
        <v/>
      </c>
      <c r="AX55" s="98"/>
      <c r="AY55" s="47" t="str">
        <f t="shared" si="5"/>
        <v/>
      </c>
      <c r="AZ55" s="98"/>
      <c r="BA55" s="47" t="str">
        <f t="shared" si="6"/>
        <v/>
      </c>
      <c r="BB55" s="101"/>
      <c r="BC55" s="101"/>
      <c r="BD55" s="98"/>
      <c r="BE55" s="101"/>
      <c r="BF55" s="101"/>
      <c r="BG55" s="101"/>
      <c r="BH55" s="71"/>
      <c r="BI55" s="69"/>
      <c r="BJ55" s="70"/>
      <c r="BK55" s="70"/>
      <c r="BL55" s="69"/>
      <c r="BM55" s="69"/>
      <c r="BN55" s="71"/>
      <c r="BO55" s="71"/>
      <c r="BP55" s="173"/>
      <c r="BQ55" s="173"/>
      <c r="BR55" s="173"/>
      <c r="BS55" s="173"/>
      <c r="BT55" s="173"/>
      <c r="BU55" s="173"/>
      <c r="BV55" s="173"/>
      <c r="BW55" s="173"/>
      <c r="BX55" s="173"/>
      <c r="BY55" s="173"/>
      <c r="BZ55" s="173"/>
      <c r="CA55" s="173"/>
      <c r="CB55" s="173"/>
      <c r="CC55" s="173"/>
      <c r="CD55" s="173"/>
      <c r="CE55" s="174"/>
      <c r="CF55" s="174"/>
      <c r="CG55" s="174"/>
      <c r="CH55" s="174"/>
      <c r="CI55" s="174"/>
      <c r="CJ55" s="174"/>
    </row>
    <row r="56" spans="1:88" ht="33" customHeight="1" x14ac:dyDescent="0.25">
      <c r="A56" s="96"/>
      <c r="B56" s="73"/>
      <c r="C56" s="82"/>
      <c r="D56" s="83"/>
      <c r="E56" s="98"/>
      <c r="F56" s="71"/>
      <c r="G56" s="71"/>
      <c r="H56" s="76"/>
      <c r="I56" s="98"/>
      <c r="J56" s="71"/>
      <c r="K56" s="76"/>
      <c r="L56" s="73"/>
      <c r="M56" s="73"/>
      <c r="N56" s="73"/>
      <c r="O56" s="73"/>
      <c r="P56" s="73"/>
      <c r="Q56" s="73"/>
      <c r="R56" s="73"/>
      <c r="S56" s="73"/>
      <c r="T56" s="73"/>
      <c r="U56" s="73"/>
      <c r="V56" s="73"/>
      <c r="W56" s="73"/>
      <c r="X56" s="73"/>
      <c r="Y56" s="73"/>
      <c r="Z56" s="73"/>
      <c r="AA56" s="73"/>
      <c r="AB56" s="73"/>
      <c r="AC56" s="73"/>
      <c r="AD56" s="73"/>
      <c r="AE56" s="71"/>
      <c r="AF56" s="73"/>
      <c r="AG56" s="71"/>
      <c r="AH56" s="71" t="str">
        <f>+IF(OR(AF56=1,AF56&lt;=5),"Moderado",IF(OR(AF56=6,AF56&lt;=11),"Mayor","Catastrófico"))</f>
        <v>Moderado</v>
      </c>
      <c r="AI56" s="110"/>
      <c r="AJ56" s="71"/>
      <c r="AK56" s="76"/>
      <c r="AL56" s="76"/>
      <c r="AM56" s="98"/>
      <c r="AN56" s="98"/>
      <c r="AO56" s="47" t="str">
        <f t="shared" si="0"/>
        <v/>
      </c>
      <c r="AP56" s="98"/>
      <c r="AQ56" s="47" t="str">
        <f t="shared" si="1"/>
        <v/>
      </c>
      <c r="AR56" s="98"/>
      <c r="AS56" s="47" t="str">
        <f t="shared" si="2"/>
        <v/>
      </c>
      <c r="AT56" s="98"/>
      <c r="AU56" s="47" t="str">
        <f t="shared" si="3"/>
        <v/>
      </c>
      <c r="AV56" s="98"/>
      <c r="AW56" s="47" t="str">
        <f t="shared" si="4"/>
        <v/>
      </c>
      <c r="AX56" s="98"/>
      <c r="AY56" s="47" t="str">
        <f t="shared" si="5"/>
        <v/>
      </c>
      <c r="AZ56" s="98"/>
      <c r="BA56" s="47" t="str">
        <f t="shared" si="6"/>
        <v/>
      </c>
      <c r="BB56" s="101"/>
      <c r="BC56" s="101"/>
      <c r="BD56" s="98"/>
      <c r="BE56" s="101"/>
      <c r="BF56" s="101"/>
      <c r="BG56" s="101"/>
      <c r="BH56" s="71"/>
      <c r="BI56" s="69"/>
      <c r="BJ56" s="70"/>
      <c r="BK56" s="70"/>
      <c r="BL56" s="69"/>
      <c r="BM56" s="69"/>
      <c r="BN56" s="71"/>
      <c r="BO56" s="71"/>
      <c r="BP56" s="173"/>
      <c r="BQ56" s="173"/>
      <c r="BR56" s="173"/>
      <c r="BS56" s="173"/>
      <c r="BT56" s="173"/>
      <c r="BU56" s="173"/>
      <c r="BV56" s="173"/>
      <c r="BW56" s="173"/>
      <c r="BX56" s="173"/>
      <c r="BY56" s="173"/>
      <c r="BZ56" s="173"/>
      <c r="CA56" s="173"/>
      <c r="CB56" s="173"/>
      <c r="CC56" s="173"/>
      <c r="CD56" s="173"/>
      <c r="CE56" s="174"/>
      <c r="CF56" s="174"/>
      <c r="CG56" s="174"/>
      <c r="CH56" s="174"/>
      <c r="CI56" s="174"/>
      <c r="CJ56" s="174"/>
    </row>
    <row r="57" spans="1:88" ht="33" customHeight="1" x14ac:dyDescent="0.25">
      <c r="A57" s="96"/>
      <c r="B57" s="73"/>
      <c r="C57" s="82"/>
      <c r="D57" s="83"/>
      <c r="E57" s="98"/>
      <c r="F57" s="71"/>
      <c r="G57" s="71"/>
      <c r="H57" s="76"/>
      <c r="I57" s="98"/>
      <c r="J57" s="71"/>
      <c r="K57" s="76"/>
      <c r="L57" s="73"/>
      <c r="M57" s="73"/>
      <c r="N57" s="73"/>
      <c r="O57" s="73"/>
      <c r="P57" s="73"/>
      <c r="Q57" s="73"/>
      <c r="R57" s="73"/>
      <c r="S57" s="73"/>
      <c r="T57" s="73"/>
      <c r="U57" s="73"/>
      <c r="V57" s="73"/>
      <c r="W57" s="73"/>
      <c r="X57" s="73"/>
      <c r="Y57" s="73"/>
      <c r="Z57" s="73"/>
      <c r="AA57" s="73"/>
      <c r="AB57" s="73"/>
      <c r="AC57" s="73"/>
      <c r="AD57" s="73"/>
      <c r="AE57" s="71"/>
      <c r="AF57" s="73"/>
      <c r="AG57" s="71"/>
      <c r="AH57" s="71" t="str">
        <f>+IF(OR(AF57=1,AF57&lt;=5),"Moderado",IF(OR(AF57=6,AF57&lt;=11),"Mayor","Catastrófico"))</f>
        <v>Moderado</v>
      </c>
      <c r="AI57" s="110"/>
      <c r="AJ57" s="71"/>
      <c r="AK57" s="76"/>
      <c r="AL57" s="76"/>
      <c r="AM57" s="98"/>
      <c r="AN57" s="98"/>
      <c r="AO57" s="47" t="str">
        <f t="shared" si="0"/>
        <v/>
      </c>
      <c r="AP57" s="98"/>
      <c r="AQ57" s="47" t="str">
        <f t="shared" si="1"/>
        <v/>
      </c>
      <c r="AR57" s="98"/>
      <c r="AS57" s="47" t="str">
        <f t="shared" si="2"/>
        <v/>
      </c>
      <c r="AT57" s="98"/>
      <c r="AU57" s="47" t="str">
        <f t="shared" si="3"/>
        <v/>
      </c>
      <c r="AV57" s="98"/>
      <c r="AW57" s="47" t="str">
        <f t="shared" si="4"/>
        <v/>
      </c>
      <c r="AX57" s="98"/>
      <c r="AY57" s="47" t="str">
        <f t="shared" si="5"/>
        <v/>
      </c>
      <c r="AZ57" s="98"/>
      <c r="BA57" s="47" t="str">
        <f t="shared" si="6"/>
        <v/>
      </c>
      <c r="BB57" s="101"/>
      <c r="BC57" s="101"/>
      <c r="BD57" s="98"/>
      <c r="BE57" s="101"/>
      <c r="BF57" s="101"/>
      <c r="BG57" s="101"/>
      <c r="BH57" s="71"/>
      <c r="BI57" s="69"/>
      <c r="BJ57" s="70"/>
      <c r="BK57" s="70"/>
      <c r="BL57" s="69"/>
      <c r="BM57" s="69"/>
      <c r="BN57" s="71"/>
      <c r="BO57" s="71"/>
      <c r="BP57" s="173"/>
      <c r="BQ57" s="173"/>
      <c r="BR57" s="173"/>
      <c r="BS57" s="173"/>
      <c r="BT57" s="173"/>
      <c r="BU57" s="173"/>
      <c r="BV57" s="173"/>
      <c r="BW57" s="173"/>
      <c r="BX57" s="173"/>
      <c r="BY57" s="173"/>
      <c r="BZ57" s="173"/>
      <c r="CA57" s="173"/>
      <c r="CB57" s="173"/>
      <c r="CC57" s="173"/>
      <c r="CD57" s="173"/>
      <c r="CE57" s="174"/>
      <c r="CF57" s="174"/>
      <c r="CG57" s="174"/>
      <c r="CH57" s="174"/>
      <c r="CI57" s="174"/>
      <c r="CJ57" s="174"/>
    </row>
    <row r="58" spans="1:88" ht="15.75" customHeight="1" x14ac:dyDescent="0.25">
      <c r="A58" s="96"/>
      <c r="B58" s="73"/>
      <c r="C58" s="82"/>
      <c r="D58" s="83"/>
      <c r="E58" s="99"/>
      <c r="F58" s="71"/>
      <c r="G58" s="71"/>
      <c r="H58" s="77"/>
      <c r="I58" s="99"/>
      <c r="J58" s="71"/>
      <c r="K58" s="77"/>
      <c r="L58" s="73"/>
      <c r="M58" s="73"/>
      <c r="N58" s="73"/>
      <c r="O58" s="73"/>
      <c r="P58" s="73"/>
      <c r="Q58" s="73"/>
      <c r="R58" s="73"/>
      <c r="S58" s="73"/>
      <c r="T58" s="73"/>
      <c r="U58" s="73"/>
      <c r="V58" s="73"/>
      <c r="W58" s="73"/>
      <c r="X58" s="73"/>
      <c r="Y58" s="73"/>
      <c r="Z58" s="73"/>
      <c r="AA58" s="73"/>
      <c r="AB58" s="73"/>
      <c r="AC58" s="73"/>
      <c r="AD58" s="73"/>
      <c r="AE58" s="71"/>
      <c r="AF58" s="73"/>
      <c r="AG58" s="71"/>
      <c r="AH58" s="71" t="str">
        <f>+IF(OR(AF58=1,AF58&lt;=5),"Moderado",IF(OR(AF58=6,AF58&lt;=11),"Mayor","Catastrófico"))</f>
        <v>Moderado</v>
      </c>
      <c r="AI58" s="110"/>
      <c r="AJ58" s="71"/>
      <c r="AK58" s="77"/>
      <c r="AL58" s="77"/>
      <c r="AM58" s="99"/>
      <c r="AN58" s="99"/>
      <c r="AO58" s="47" t="str">
        <f t="shared" si="0"/>
        <v/>
      </c>
      <c r="AP58" s="99"/>
      <c r="AQ58" s="47" t="str">
        <f t="shared" si="1"/>
        <v/>
      </c>
      <c r="AR58" s="99"/>
      <c r="AS58" s="47" t="str">
        <f t="shared" si="2"/>
        <v/>
      </c>
      <c r="AT58" s="99"/>
      <c r="AU58" s="47" t="str">
        <f t="shared" si="3"/>
        <v/>
      </c>
      <c r="AV58" s="99"/>
      <c r="AW58" s="47" t="str">
        <f t="shared" si="4"/>
        <v/>
      </c>
      <c r="AX58" s="99"/>
      <c r="AY58" s="47" t="str">
        <f t="shared" si="5"/>
        <v/>
      </c>
      <c r="AZ58" s="99"/>
      <c r="BA58" s="47" t="str">
        <f t="shared" si="6"/>
        <v/>
      </c>
      <c r="BB58" s="102"/>
      <c r="BC58" s="102"/>
      <c r="BD58" s="99"/>
      <c r="BE58" s="102"/>
      <c r="BF58" s="102"/>
      <c r="BG58" s="102"/>
      <c r="BH58" s="71"/>
      <c r="BI58" s="69"/>
      <c r="BJ58" s="70"/>
      <c r="BK58" s="70"/>
      <c r="BL58" s="69"/>
      <c r="BM58" s="69"/>
      <c r="BN58" s="71"/>
      <c r="BO58" s="71"/>
      <c r="BP58" s="173"/>
      <c r="BQ58" s="173"/>
      <c r="BR58" s="173"/>
      <c r="BS58" s="173"/>
      <c r="BT58" s="173"/>
      <c r="BU58" s="173"/>
      <c r="BV58" s="173"/>
      <c r="BW58" s="173"/>
      <c r="BX58" s="173"/>
      <c r="BY58" s="173"/>
      <c r="BZ58" s="173"/>
      <c r="CA58" s="173"/>
      <c r="CB58" s="173"/>
      <c r="CC58" s="173"/>
      <c r="CD58" s="173"/>
      <c r="CE58" s="174"/>
      <c r="CF58" s="174"/>
      <c r="CG58" s="174"/>
      <c r="CH58" s="174"/>
      <c r="CI58" s="174"/>
      <c r="CJ58" s="174"/>
    </row>
    <row r="59" spans="1:88" ht="160.5" customHeight="1" x14ac:dyDescent="0.25">
      <c r="A59" s="96" t="s">
        <v>73</v>
      </c>
      <c r="B59" s="73" t="s">
        <v>209</v>
      </c>
      <c r="C59" s="82" t="s">
        <v>280</v>
      </c>
      <c r="D59" s="83" t="str">
        <f>+'Riesgo Corrupción'!C12</f>
        <v>Posibilidad de afectación reputacional por proferir decisiones disciplinarias contrarias a derecho en beneficio del sujeto procesal o de un interés particular</v>
      </c>
      <c r="E59" s="97" t="s">
        <v>284</v>
      </c>
      <c r="F59" s="71" t="s">
        <v>99</v>
      </c>
      <c r="G59" s="71" t="s">
        <v>143</v>
      </c>
      <c r="H59" s="41" t="s">
        <v>276</v>
      </c>
      <c r="I59" s="50" t="s">
        <v>274</v>
      </c>
      <c r="J59" s="71" t="s">
        <v>101</v>
      </c>
      <c r="K59" s="51" t="s">
        <v>220</v>
      </c>
      <c r="L59" s="73" t="s">
        <v>168</v>
      </c>
      <c r="M59" s="73" t="s">
        <v>168</v>
      </c>
      <c r="N59" s="73" t="s">
        <v>168</v>
      </c>
      <c r="O59" s="73" t="s">
        <v>168</v>
      </c>
      <c r="P59" s="73" t="s">
        <v>168</v>
      </c>
      <c r="Q59" s="73" t="s">
        <v>172</v>
      </c>
      <c r="R59" s="73" t="s">
        <v>172</v>
      </c>
      <c r="S59" s="73" t="s">
        <v>172</v>
      </c>
      <c r="T59" s="73" t="s">
        <v>168</v>
      </c>
      <c r="U59" s="73" t="s">
        <v>168</v>
      </c>
      <c r="V59" s="73" t="s">
        <v>168</v>
      </c>
      <c r="W59" s="73" t="s">
        <v>168</v>
      </c>
      <c r="X59" s="73" t="s">
        <v>168</v>
      </c>
      <c r="Y59" s="73" t="s">
        <v>168</v>
      </c>
      <c r="Z59" s="73" t="s">
        <v>168</v>
      </c>
      <c r="AA59" s="73" t="s">
        <v>172</v>
      </c>
      <c r="AB59" s="73" t="s">
        <v>168</v>
      </c>
      <c r="AC59" s="73" t="s">
        <v>172</v>
      </c>
      <c r="AD59" s="73" t="s">
        <v>172</v>
      </c>
      <c r="AE59" s="71">
        <f>COUNTIF(L59:AD64, "SI")</f>
        <v>13</v>
      </c>
      <c r="AF59" s="73" t="s">
        <v>130</v>
      </c>
      <c r="AG59" s="71">
        <f>+VLOOKUP(AF59,[6]Listados!$K$8:$L$12,2,0)</f>
        <v>3</v>
      </c>
      <c r="AH59" s="71" t="str">
        <f>+IF(OR(AE59=1,AE59&lt;=5),"Moderado",IF(OR(AE59=6,AE59&lt;=11),"Mayor","Catastrófico"))</f>
        <v>Catastrófico</v>
      </c>
      <c r="AI59" s="110" t="e">
        <f>+VLOOKUP(AH59,[6]Listados!K43:L47,2,0)</f>
        <v>#N/A</v>
      </c>
      <c r="AJ59" s="71" t="str">
        <f>IF(AND(AF59&lt;&gt;"",AH59&lt;&gt;""),VLOOKUP(AF59&amp;AH59,Listados!$M$3:$N$27,2,FALSE),"")</f>
        <v>Extremo</v>
      </c>
      <c r="AK59" s="75" t="str">
        <f>+'Descripción del Control '!B$7</f>
        <v>El Auditor designado por el jefe  de la Oficina de Asuntos Disciplinarios cada vez que reciba un proyecto de decisión  interlocutoria por parte de los profesionales del equipo de la Oficina de Asuntos Disciplinarios verifica que la decisión este ajustada a la ley  (constitución, leyes, normas, convenios internacionales) a través del cotejo normativo sobre el tema a tratar. Como evidecia de la ejecucion de control queda la base de datos control de decisiones del despacho, donde se relacionan las observaciones de cada uno de los expedientes.
En caso de requerir ajuste en el sentido de la decisión de fondo se remitirá al abogado que proyectó la decisión para que lo adecúe,  dejando evidencia en el formato de revisión de decisiones interlocutorias CDS-F001 debidamente diligenciado.</v>
      </c>
      <c r="AL59" s="75" t="s">
        <v>276</v>
      </c>
      <c r="AM59" s="97" t="s">
        <v>107</v>
      </c>
      <c r="AN59" s="97" t="s">
        <v>168</v>
      </c>
      <c r="AO59" s="47">
        <f>+IF(AN59="si",15,"")</f>
        <v>15</v>
      </c>
      <c r="AP59" s="97" t="s">
        <v>168</v>
      </c>
      <c r="AQ59" s="47">
        <f>+IF(AP59="si",15,"")</f>
        <v>15</v>
      </c>
      <c r="AR59" s="97" t="s">
        <v>168</v>
      </c>
      <c r="AS59" s="47">
        <f t="shared" si="2"/>
        <v>15</v>
      </c>
      <c r="AT59" s="97" t="s">
        <v>191</v>
      </c>
      <c r="AU59" s="47">
        <f t="shared" si="3"/>
        <v>15</v>
      </c>
      <c r="AV59" s="97" t="s">
        <v>168</v>
      </c>
      <c r="AW59" s="47">
        <f>+IF(AV59="si",15,"")</f>
        <v>15</v>
      </c>
      <c r="AX59" s="97" t="s">
        <v>168</v>
      </c>
      <c r="AY59" s="47">
        <f t="shared" si="5"/>
        <v>15</v>
      </c>
      <c r="AZ59" s="97" t="s">
        <v>169</v>
      </c>
      <c r="BA59" s="47">
        <f t="shared" si="6"/>
        <v>10</v>
      </c>
      <c r="BB59" s="100">
        <f t="shared" si="7"/>
        <v>100</v>
      </c>
      <c r="BC59" s="100" t="str">
        <f t="shared" si="8"/>
        <v>Fuerte</v>
      </c>
      <c r="BD59" s="97" t="s">
        <v>170</v>
      </c>
      <c r="BE59" s="100" t="str">
        <f t="shared" si="9"/>
        <v>Fuerte</v>
      </c>
      <c r="BF59" s="100" t="str">
        <f t="shared" si="10"/>
        <v>Fuerte</v>
      </c>
      <c r="BG59" s="100">
        <f t="shared" si="11"/>
        <v>100</v>
      </c>
      <c r="BH59" s="71">
        <f>AVERAGE(BG59:BG64)</f>
        <v>100</v>
      </c>
      <c r="BI59" s="69" t="str">
        <f>IF(BH59&lt;=50, "Débil", IF(BH59&lt;=99,"Moderado","Fuerte"))</f>
        <v>Fuerte</v>
      </c>
      <c r="BJ59" s="70">
        <f>+IF(BI59="Fuerte",2,IF(BI59="Moderado",1,0))</f>
        <v>2</v>
      </c>
      <c r="BK59" s="70">
        <f>+AG59-BJ59</f>
        <v>1</v>
      </c>
      <c r="BL59" s="69" t="str">
        <f>+VLOOKUP(BK59,Listados!$J$18:$K$24,2,TRUE)</f>
        <v>Rara Vez</v>
      </c>
      <c r="BM59" s="69" t="str">
        <f>IF(ISBLANK(AH59),"",AH59)</f>
        <v>Catastrófico</v>
      </c>
      <c r="BN59" s="71" t="str">
        <f>IF(AND(BL59&lt;&gt;"",BM59&lt;&gt;""),VLOOKUP(BL59&amp;BM59,Listados!$M$3:$N$27,2,FALSE),"")</f>
        <v>Extremo</v>
      </c>
      <c r="BO59" s="71" t="s">
        <v>133</v>
      </c>
      <c r="BP59" s="173"/>
      <c r="BQ59" s="173"/>
      <c r="BR59" s="173"/>
      <c r="BS59" s="173"/>
      <c r="BT59" s="173"/>
      <c r="BU59" s="173"/>
      <c r="BV59" s="173"/>
      <c r="BW59" s="173"/>
      <c r="BX59" s="173"/>
      <c r="BY59" s="173"/>
      <c r="BZ59" s="173"/>
      <c r="CA59" s="173"/>
      <c r="CB59" s="173"/>
      <c r="CC59" s="173"/>
      <c r="CD59" s="173"/>
      <c r="CE59" s="175" t="s">
        <v>428</v>
      </c>
      <c r="CF59" s="175" t="s">
        <v>424</v>
      </c>
      <c r="CG59" s="176" t="s">
        <v>425</v>
      </c>
      <c r="CH59" s="177">
        <v>45046</v>
      </c>
      <c r="CI59" s="174" t="s">
        <v>426</v>
      </c>
      <c r="CJ59" s="174" t="s">
        <v>427</v>
      </c>
    </row>
    <row r="60" spans="1:88" ht="125.25" customHeight="1" x14ac:dyDescent="0.25">
      <c r="A60" s="96"/>
      <c r="B60" s="73"/>
      <c r="C60" s="82"/>
      <c r="D60" s="83"/>
      <c r="E60" s="98"/>
      <c r="F60" s="71"/>
      <c r="G60" s="71"/>
      <c r="H60" s="41" t="s">
        <v>277</v>
      </c>
      <c r="I60" s="50" t="s">
        <v>274</v>
      </c>
      <c r="J60" s="71"/>
      <c r="K60" s="51" t="s">
        <v>221</v>
      </c>
      <c r="L60" s="73"/>
      <c r="M60" s="73"/>
      <c r="N60" s="73"/>
      <c r="O60" s="73"/>
      <c r="P60" s="73"/>
      <c r="Q60" s="73"/>
      <c r="R60" s="73"/>
      <c r="S60" s="73"/>
      <c r="T60" s="73"/>
      <c r="U60" s="73"/>
      <c r="V60" s="73"/>
      <c r="W60" s="73"/>
      <c r="X60" s="73"/>
      <c r="Y60" s="73"/>
      <c r="Z60" s="73"/>
      <c r="AA60" s="73"/>
      <c r="AB60" s="73"/>
      <c r="AC60" s="73"/>
      <c r="AD60" s="73"/>
      <c r="AE60" s="71"/>
      <c r="AF60" s="73"/>
      <c r="AG60" s="71"/>
      <c r="AH60" s="71" t="str">
        <f>+IF(OR(AF60=1,AF60&lt;=5),"Moderado",IF(OR(AF60=6,AF60&lt;=11),"Mayor","Catastrófico"))</f>
        <v>Moderado</v>
      </c>
      <c r="AI60" s="110"/>
      <c r="AJ60" s="71"/>
      <c r="AK60" s="76"/>
      <c r="AL60" s="76"/>
      <c r="AM60" s="98"/>
      <c r="AN60" s="98"/>
      <c r="AO60" s="47" t="str">
        <f t="shared" si="0"/>
        <v/>
      </c>
      <c r="AP60" s="98"/>
      <c r="AQ60" s="47" t="str">
        <f t="shared" si="1"/>
        <v/>
      </c>
      <c r="AR60" s="98"/>
      <c r="AS60" s="47" t="str">
        <f t="shared" si="2"/>
        <v/>
      </c>
      <c r="AT60" s="98"/>
      <c r="AU60" s="47" t="str">
        <f t="shared" si="3"/>
        <v/>
      </c>
      <c r="AV60" s="98"/>
      <c r="AW60" s="47" t="str">
        <f t="shared" si="4"/>
        <v/>
      </c>
      <c r="AX60" s="98"/>
      <c r="AY60" s="47" t="str">
        <f t="shared" si="5"/>
        <v/>
      </c>
      <c r="AZ60" s="98"/>
      <c r="BA60" s="47" t="str">
        <f t="shared" si="6"/>
        <v/>
      </c>
      <c r="BB60" s="101"/>
      <c r="BC60" s="101"/>
      <c r="BD60" s="98"/>
      <c r="BE60" s="101"/>
      <c r="BF60" s="101"/>
      <c r="BG60" s="101"/>
      <c r="BH60" s="71"/>
      <c r="BI60" s="69"/>
      <c r="BJ60" s="70"/>
      <c r="BK60" s="70"/>
      <c r="BL60" s="69"/>
      <c r="BM60" s="69"/>
      <c r="BN60" s="71"/>
      <c r="BO60" s="71"/>
      <c r="BP60" s="173"/>
      <c r="BQ60" s="173"/>
      <c r="BR60" s="173"/>
      <c r="BS60" s="173"/>
      <c r="BT60" s="173"/>
      <c r="BU60" s="173"/>
      <c r="BV60" s="173"/>
      <c r="BW60" s="173"/>
      <c r="BX60" s="173"/>
      <c r="BY60" s="173"/>
      <c r="BZ60" s="173"/>
      <c r="CA60" s="173"/>
      <c r="CB60" s="173"/>
      <c r="CC60" s="173"/>
      <c r="CD60" s="173"/>
      <c r="CE60" s="175"/>
      <c r="CF60" s="175"/>
      <c r="CG60" s="178"/>
      <c r="CH60" s="174"/>
      <c r="CI60" s="174"/>
      <c r="CJ60" s="174"/>
    </row>
    <row r="61" spans="1:88" ht="93" customHeight="1" x14ac:dyDescent="0.25">
      <c r="A61" s="96"/>
      <c r="B61" s="73"/>
      <c r="C61" s="82"/>
      <c r="D61" s="83"/>
      <c r="E61" s="98"/>
      <c r="F61" s="71"/>
      <c r="G61" s="71"/>
      <c r="H61" s="41" t="s">
        <v>278</v>
      </c>
      <c r="I61" s="50" t="s">
        <v>274</v>
      </c>
      <c r="J61" s="71"/>
      <c r="K61" s="75" t="s">
        <v>222</v>
      </c>
      <c r="L61" s="73"/>
      <c r="M61" s="73"/>
      <c r="N61" s="73"/>
      <c r="O61" s="73"/>
      <c r="P61" s="73"/>
      <c r="Q61" s="73"/>
      <c r="R61" s="73"/>
      <c r="S61" s="73"/>
      <c r="T61" s="73"/>
      <c r="U61" s="73"/>
      <c r="V61" s="73"/>
      <c r="W61" s="73"/>
      <c r="X61" s="73"/>
      <c r="Y61" s="73"/>
      <c r="Z61" s="73"/>
      <c r="AA61" s="73"/>
      <c r="AB61" s="73"/>
      <c r="AC61" s="73"/>
      <c r="AD61" s="73"/>
      <c r="AE61" s="71"/>
      <c r="AF61" s="73"/>
      <c r="AG61" s="71"/>
      <c r="AH61" s="71" t="str">
        <f>+IF(OR(AF61=1,AF61&lt;=5),"Moderado",IF(OR(AF61=6,AF61&lt;=11),"Mayor","Catastrófico"))</f>
        <v>Moderado</v>
      </c>
      <c r="AI61" s="110"/>
      <c r="AJ61" s="71"/>
      <c r="AK61" s="76"/>
      <c r="AL61" s="76"/>
      <c r="AM61" s="98"/>
      <c r="AN61" s="98"/>
      <c r="AO61" s="47" t="str">
        <f t="shared" si="0"/>
        <v/>
      </c>
      <c r="AP61" s="98"/>
      <c r="AQ61" s="47" t="str">
        <f t="shared" si="1"/>
        <v/>
      </c>
      <c r="AR61" s="98"/>
      <c r="AS61" s="47" t="str">
        <f t="shared" si="2"/>
        <v/>
      </c>
      <c r="AT61" s="98"/>
      <c r="AU61" s="47" t="str">
        <f t="shared" si="3"/>
        <v/>
      </c>
      <c r="AV61" s="98"/>
      <c r="AW61" s="47" t="str">
        <f t="shared" si="4"/>
        <v/>
      </c>
      <c r="AX61" s="98"/>
      <c r="AY61" s="47" t="str">
        <f t="shared" si="5"/>
        <v/>
      </c>
      <c r="AZ61" s="98"/>
      <c r="BA61" s="47" t="str">
        <f t="shared" si="6"/>
        <v/>
      </c>
      <c r="BB61" s="101"/>
      <c r="BC61" s="101"/>
      <c r="BD61" s="98"/>
      <c r="BE61" s="101"/>
      <c r="BF61" s="101"/>
      <c r="BG61" s="101"/>
      <c r="BH61" s="71"/>
      <c r="BI61" s="69"/>
      <c r="BJ61" s="70"/>
      <c r="BK61" s="70"/>
      <c r="BL61" s="69"/>
      <c r="BM61" s="69"/>
      <c r="BN61" s="71"/>
      <c r="BO61" s="71"/>
      <c r="BP61" s="173"/>
      <c r="BQ61" s="173"/>
      <c r="BR61" s="173"/>
      <c r="BS61" s="173"/>
      <c r="BT61" s="173"/>
      <c r="BU61" s="173"/>
      <c r="BV61" s="173"/>
      <c r="BW61" s="173"/>
      <c r="BX61" s="173"/>
      <c r="BY61" s="173"/>
      <c r="BZ61" s="173"/>
      <c r="CA61" s="173"/>
      <c r="CB61" s="173"/>
      <c r="CC61" s="173"/>
      <c r="CD61" s="173"/>
      <c r="CE61" s="175" t="s">
        <v>429</v>
      </c>
      <c r="CF61" s="175" t="s">
        <v>424</v>
      </c>
      <c r="CG61" s="174" t="s">
        <v>430</v>
      </c>
      <c r="CH61" s="177">
        <v>45137</v>
      </c>
      <c r="CI61" s="174" t="s">
        <v>431</v>
      </c>
      <c r="CJ61" s="174" t="s">
        <v>427</v>
      </c>
    </row>
    <row r="62" spans="1:88" ht="22.5" customHeight="1" x14ac:dyDescent="0.25">
      <c r="A62" s="96"/>
      <c r="B62" s="73"/>
      <c r="C62" s="82"/>
      <c r="D62" s="83"/>
      <c r="E62" s="98"/>
      <c r="F62" s="71"/>
      <c r="G62" s="71"/>
      <c r="H62" s="75" t="s">
        <v>279</v>
      </c>
      <c r="I62" s="73" t="s">
        <v>274</v>
      </c>
      <c r="J62" s="71"/>
      <c r="K62" s="76"/>
      <c r="L62" s="73"/>
      <c r="M62" s="73"/>
      <c r="N62" s="73"/>
      <c r="O62" s="73"/>
      <c r="P62" s="73"/>
      <c r="Q62" s="73"/>
      <c r="R62" s="73"/>
      <c r="S62" s="73"/>
      <c r="T62" s="73"/>
      <c r="U62" s="73"/>
      <c r="V62" s="73"/>
      <c r="W62" s="73"/>
      <c r="X62" s="73"/>
      <c r="Y62" s="73"/>
      <c r="Z62" s="73"/>
      <c r="AA62" s="73"/>
      <c r="AB62" s="73"/>
      <c r="AC62" s="73"/>
      <c r="AD62" s="73"/>
      <c r="AE62" s="71"/>
      <c r="AF62" s="73"/>
      <c r="AG62" s="71"/>
      <c r="AH62" s="71" t="str">
        <f>+IF(OR(AF62=1,AF62&lt;=5),"Moderado",IF(OR(AF62=6,AF62&lt;=11),"Mayor","Catastrófico"))</f>
        <v>Moderado</v>
      </c>
      <c r="AI62" s="110"/>
      <c r="AJ62" s="71"/>
      <c r="AK62" s="76"/>
      <c r="AL62" s="76"/>
      <c r="AM62" s="98"/>
      <c r="AN62" s="98"/>
      <c r="AO62" s="47" t="str">
        <f t="shared" si="0"/>
        <v/>
      </c>
      <c r="AP62" s="98"/>
      <c r="AQ62" s="47" t="str">
        <f t="shared" si="1"/>
        <v/>
      </c>
      <c r="AR62" s="98"/>
      <c r="AS62" s="47" t="str">
        <f t="shared" si="2"/>
        <v/>
      </c>
      <c r="AT62" s="98"/>
      <c r="AU62" s="47" t="str">
        <f t="shared" si="3"/>
        <v/>
      </c>
      <c r="AV62" s="98"/>
      <c r="AW62" s="47" t="str">
        <f t="shared" si="4"/>
        <v/>
      </c>
      <c r="AX62" s="98"/>
      <c r="AY62" s="47" t="str">
        <f t="shared" si="5"/>
        <v/>
      </c>
      <c r="AZ62" s="98"/>
      <c r="BA62" s="47" t="str">
        <f t="shared" si="6"/>
        <v/>
      </c>
      <c r="BB62" s="101"/>
      <c r="BC62" s="101"/>
      <c r="BD62" s="98"/>
      <c r="BE62" s="101"/>
      <c r="BF62" s="101"/>
      <c r="BG62" s="101"/>
      <c r="BH62" s="71"/>
      <c r="BI62" s="69"/>
      <c r="BJ62" s="70"/>
      <c r="BK62" s="70"/>
      <c r="BL62" s="69"/>
      <c r="BM62" s="69"/>
      <c r="BN62" s="71"/>
      <c r="BO62" s="71"/>
      <c r="BP62" s="173"/>
      <c r="BQ62" s="173"/>
      <c r="BR62" s="173"/>
      <c r="BS62" s="173"/>
      <c r="BT62" s="173"/>
      <c r="BU62" s="173"/>
      <c r="BV62" s="173"/>
      <c r="BW62" s="173"/>
      <c r="BX62" s="173"/>
      <c r="BY62" s="173"/>
      <c r="BZ62" s="173"/>
      <c r="CA62" s="173"/>
      <c r="CB62" s="173"/>
      <c r="CC62" s="173"/>
      <c r="CD62" s="173"/>
      <c r="CE62" s="175"/>
      <c r="CF62" s="175"/>
      <c r="CG62" s="174"/>
      <c r="CH62" s="177"/>
      <c r="CI62" s="174"/>
      <c r="CJ62" s="174"/>
    </row>
    <row r="63" spans="1:88" ht="22.5" customHeight="1" x14ac:dyDescent="0.25">
      <c r="A63" s="96"/>
      <c r="B63" s="73"/>
      <c r="C63" s="82"/>
      <c r="D63" s="83"/>
      <c r="E63" s="98"/>
      <c r="F63" s="71"/>
      <c r="G63" s="71"/>
      <c r="H63" s="76"/>
      <c r="I63" s="73"/>
      <c r="J63" s="71"/>
      <c r="K63" s="76"/>
      <c r="L63" s="73"/>
      <c r="M63" s="73"/>
      <c r="N63" s="73"/>
      <c r="O63" s="73"/>
      <c r="P63" s="73"/>
      <c r="Q63" s="73"/>
      <c r="R63" s="73"/>
      <c r="S63" s="73"/>
      <c r="T63" s="73"/>
      <c r="U63" s="73"/>
      <c r="V63" s="73"/>
      <c r="W63" s="73"/>
      <c r="X63" s="73"/>
      <c r="Y63" s="73"/>
      <c r="Z63" s="73"/>
      <c r="AA63" s="73"/>
      <c r="AB63" s="73"/>
      <c r="AC63" s="73"/>
      <c r="AD63" s="73"/>
      <c r="AE63" s="71"/>
      <c r="AF63" s="73"/>
      <c r="AG63" s="71"/>
      <c r="AH63" s="71" t="str">
        <f>+IF(OR(AF63=1,AF63&lt;=5),"Moderado",IF(OR(AF63=6,AF63&lt;=11),"Mayor","Catastrófico"))</f>
        <v>Moderado</v>
      </c>
      <c r="AI63" s="110"/>
      <c r="AJ63" s="71"/>
      <c r="AK63" s="76"/>
      <c r="AL63" s="76"/>
      <c r="AM63" s="98"/>
      <c r="AN63" s="98"/>
      <c r="AO63" s="47" t="str">
        <f t="shared" si="0"/>
        <v/>
      </c>
      <c r="AP63" s="98"/>
      <c r="AQ63" s="47" t="str">
        <f t="shared" si="1"/>
        <v/>
      </c>
      <c r="AR63" s="98"/>
      <c r="AS63" s="47" t="str">
        <f t="shared" si="2"/>
        <v/>
      </c>
      <c r="AT63" s="98"/>
      <c r="AU63" s="47" t="str">
        <f t="shared" si="3"/>
        <v/>
      </c>
      <c r="AV63" s="98"/>
      <c r="AW63" s="47" t="str">
        <f t="shared" si="4"/>
        <v/>
      </c>
      <c r="AX63" s="98"/>
      <c r="AY63" s="47" t="str">
        <f t="shared" si="5"/>
        <v/>
      </c>
      <c r="AZ63" s="98"/>
      <c r="BA63" s="47" t="str">
        <f t="shared" si="6"/>
        <v/>
      </c>
      <c r="BB63" s="101"/>
      <c r="BC63" s="101"/>
      <c r="BD63" s="98"/>
      <c r="BE63" s="101"/>
      <c r="BF63" s="101"/>
      <c r="BG63" s="101"/>
      <c r="BH63" s="71"/>
      <c r="BI63" s="69"/>
      <c r="BJ63" s="70"/>
      <c r="BK63" s="70"/>
      <c r="BL63" s="69"/>
      <c r="BM63" s="69"/>
      <c r="BN63" s="71"/>
      <c r="BO63" s="71"/>
      <c r="BP63" s="173"/>
      <c r="BQ63" s="173"/>
      <c r="BR63" s="173"/>
      <c r="BS63" s="173"/>
      <c r="BT63" s="173"/>
      <c r="BU63" s="173"/>
      <c r="BV63" s="173"/>
      <c r="BW63" s="173"/>
      <c r="BX63" s="173"/>
      <c r="BY63" s="173"/>
      <c r="BZ63" s="173"/>
      <c r="CA63" s="173"/>
      <c r="CB63" s="173"/>
      <c r="CC63" s="173"/>
      <c r="CD63" s="173"/>
      <c r="CE63" s="175"/>
      <c r="CF63" s="175"/>
      <c r="CG63" s="174"/>
      <c r="CH63" s="177"/>
      <c r="CI63" s="174"/>
      <c r="CJ63" s="174"/>
    </row>
    <row r="64" spans="1:88" ht="15.75" customHeight="1" x14ac:dyDescent="0.25">
      <c r="A64" s="96"/>
      <c r="B64" s="73"/>
      <c r="C64" s="82"/>
      <c r="D64" s="83"/>
      <c r="E64" s="99"/>
      <c r="F64" s="71"/>
      <c r="G64" s="71"/>
      <c r="H64" s="77"/>
      <c r="I64" s="73"/>
      <c r="J64" s="71"/>
      <c r="K64" s="77"/>
      <c r="L64" s="73"/>
      <c r="M64" s="73"/>
      <c r="N64" s="73"/>
      <c r="O64" s="73"/>
      <c r="P64" s="73"/>
      <c r="Q64" s="73"/>
      <c r="R64" s="73"/>
      <c r="S64" s="73"/>
      <c r="T64" s="73"/>
      <c r="U64" s="73"/>
      <c r="V64" s="73"/>
      <c r="W64" s="73"/>
      <c r="X64" s="73"/>
      <c r="Y64" s="73"/>
      <c r="Z64" s="73"/>
      <c r="AA64" s="73"/>
      <c r="AB64" s="73"/>
      <c r="AC64" s="73"/>
      <c r="AD64" s="73"/>
      <c r="AE64" s="71"/>
      <c r="AF64" s="73"/>
      <c r="AG64" s="71"/>
      <c r="AH64" s="71" t="str">
        <f>+IF(OR(AF64=1,AF64&lt;=5),"Moderado",IF(OR(AF64=6,AF64&lt;=11),"Mayor","Catastrófico"))</f>
        <v>Moderado</v>
      </c>
      <c r="AI64" s="110"/>
      <c r="AJ64" s="71"/>
      <c r="AK64" s="77"/>
      <c r="AL64" s="77"/>
      <c r="AM64" s="99"/>
      <c r="AN64" s="99"/>
      <c r="AO64" s="47" t="str">
        <f t="shared" si="0"/>
        <v/>
      </c>
      <c r="AP64" s="99"/>
      <c r="AQ64" s="47" t="str">
        <f t="shared" si="1"/>
        <v/>
      </c>
      <c r="AR64" s="99"/>
      <c r="AS64" s="47" t="str">
        <f t="shared" si="2"/>
        <v/>
      </c>
      <c r="AT64" s="99"/>
      <c r="AU64" s="47" t="str">
        <f t="shared" si="3"/>
        <v/>
      </c>
      <c r="AV64" s="99"/>
      <c r="AW64" s="47" t="str">
        <f t="shared" si="4"/>
        <v/>
      </c>
      <c r="AX64" s="99"/>
      <c r="AY64" s="47" t="str">
        <f t="shared" si="5"/>
        <v/>
      </c>
      <c r="AZ64" s="99"/>
      <c r="BA64" s="47" t="str">
        <f t="shared" si="6"/>
        <v/>
      </c>
      <c r="BB64" s="102"/>
      <c r="BC64" s="102"/>
      <c r="BD64" s="99"/>
      <c r="BE64" s="102"/>
      <c r="BF64" s="102"/>
      <c r="BG64" s="102"/>
      <c r="BH64" s="71"/>
      <c r="BI64" s="69"/>
      <c r="BJ64" s="70"/>
      <c r="BK64" s="70"/>
      <c r="BL64" s="69"/>
      <c r="BM64" s="69"/>
      <c r="BN64" s="71"/>
      <c r="BO64" s="71"/>
      <c r="BP64" s="173"/>
      <c r="BQ64" s="173"/>
      <c r="BR64" s="173"/>
      <c r="BS64" s="173"/>
      <c r="BT64" s="173"/>
      <c r="BU64" s="173"/>
      <c r="BV64" s="173"/>
      <c r="BW64" s="173"/>
      <c r="BX64" s="173"/>
      <c r="BY64" s="173"/>
      <c r="BZ64" s="173"/>
      <c r="CA64" s="173"/>
      <c r="CB64" s="173"/>
      <c r="CC64" s="173"/>
      <c r="CD64" s="173"/>
      <c r="CE64" s="175"/>
      <c r="CF64" s="175"/>
      <c r="CG64" s="174"/>
      <c r="CH64" s="177"/>
      <c r="CI64" s="174"/>
      <c r="CJ64" s="174"/>
    </row>
    <row r="65" spans="1:88" ht="85.5" customHeight="1" x14ac:dyDescent="0.25">
      <c r="A65" s="96" t="s">
        <v>74</v>
      </c>
      <c r="B65" s="73" t="s">
        <v>206</v>
      </c>
      <c r="C65" s="82" t="s">
        <v>271</v>
      </c>
      <c r="D65" s="83" t="str">
        <f>+'Riesgo Corrupción'!C13</f>
        <v>Posibilidad de afectación reputacionaly económica por la vinculación a la planta de personal de la institución sin el cumplimiento de la normatividad establecida y/o lineamientos establecidos en materia de administración de personal o de conflictos de interés con el objeto de favorecer a un particular.</v>
      </c>
      <c r="E65" s="97" t="s">
        <v>284</v>
      </c>
      <c r="F65" s="71" t="s">
        <v>99</v>
      </c>
      <c r="G65" s="71" t="s">
        <v>143</v>
      </c>
      <c r="H65" s="179" t="s">
        <v>438</v>
      </c>
      <c r="I65" s="97" t="s">
        <v>274</v>
      </c>
      <c r="J65" s="71" t="s">
        <v>101</v>
      </c>
      <c r="K65" s="51" t="s">
        <v>223</v>
      </c>
      <c r="L65" s="73" t="s">
        <v>168</v>
      </c>
      <c r="M65" s="73" t="s">
        <v>168</v>
      </c>
      <c r="N65" s="73" t="s">
        <v>168</v>
      </c>
      <c r="O65" s="73" t="s">
        <v>168</v>
      </c>
      <c r="P65" s="73" t="s">
        <v>168</v>
      </c>
      <c r="Q65" s="73" t="s">
        <v>172</v>
      </c>
      <c r="R65" s="73" t="s">
        <v>168</v>
      </c>
      <c r="S65" s="73" t="s">
        <v>172</v>
      </c>
      <c r="T65" s="73" t="s">
        <v>168</v>
      </c>
      <c r="U65" s="73" t="s">
        <v>168</v>
      </c>
      <c r="V65" s="73" t="s">
        <v>168</v>
      </c>
      <c r="W65" s="73" t="s">
        <v>168</v>
      </c>
      <c r="X65" s="73" t="s">
        <v>168</v>
      </c>
      <c r="Y65" s="73" t="s">
        <v>168</v>
      </c>
      <c r="Z65" s="73" t="s">
        <v>168</v>
      </c>
      <c r="AA65" s="73" t="s">
        <v>172</v>
      </c>
      <c r="AB65" s="73" t="s">
        <v>168</v>
      </c>
      <c r="AC65" s="73" t="s">
        <v>168</v>
      </c>
      <c r="AD65" s="73" t="s">
        <v>172</v>
      </c>
      <c r="AE65" s="71">
        <f>COUNTIF(L65:AD70, "SI")</f>
        <v>15</v>
      </c>
      <c r="AF65" s="73" t="s">
        <v>130</v>
      </c>
      <c r="AG65" s="71">
        <f>+VLOOKUP(AF65,[6]Listados!$K$8:$L$12,2,0)</f>
        <v>3</v>
      </c>
      <c r="AH65" s="71" t="str">
        <f>+IF(OR(AE65=1,AE65&lt;=5),"Moderado",IF(OR(AE65=6,AE65&lt;=11),"Mayor","Catastrófico"))</f>
        <v>Catastrófico</v>
      </c>
      <c r="AI65" s="110" t="e">
        <f>+VLOOKUP(AH65,[6]Listados!K49:L53,2,0)</f>
        <v>#N/A</v>
      </c>
      <c r="AJ65" s="71" t="str">
        <f>IF(AND(AF65&lt;&gt;"",AH65&lt;&gt;""),VLOOKUP(AF65&amp;AH65,Listados!$M$3:$N$27,2,FALSE),"")</f>
        <v>Extremo</v>
      </c>
      <c r="AK65" s="75" t="str">
        <f>+'Descripción del Control '!B$8</f>
        <v>Cada vez que se va a realizar una vinculación de personal, el profesional designado por la Dirección de Gestión de Talento Humano para realizar el trámite de incorporación, verifica si la persona a vincular a la SDG cumple con los requisitos de formación académica y experiencia definidos en el manual específico de funciones y competencias laborales, y normatividad vigente, consultando vía internet e imprimiendo antecedentes disciplinarios, fiscales, judiciales, inhabilidad y sanciones. Asímismo verifica el diligenciamiento del formato  Formato de Declaración de Inhabilidades, Incompatibilidades e Inexistencias de Conflicto de Interés y Obligaciones código GCO-GTH-F047.
En caso de no cumplir con los requisitos el(a) director(a) de Gestión de Talento Humano informa al nominador o a la Comisión Nacional del Servicio Civil según el tipo de nombramiento, dando cumplimiento a lo establecido en el GCO-GTH-P001. Como evidencia esta la hoja de vida con soportes, antecedentes y certificación de cumplimiento.</v>
      </c>
      <c r="AL65" s="75" t="s">
        <v>216</v>
      </c>
      <c r="AM65" s="97" t="s">
        <v>107</v>
      </c>
      <c r="AN65" s="97" t="s">
        <v>168</v>
      </c>
      <c r="AO65" s="47">
        <f>+IF(AN65="si",15,"")</f>
        <v>15</v>
      </c>
      <c r="AP65" s="97" t="s">
        <v>168</v>
      </c>
      <c r="AQ65" s="47">
        <f>+IF(AP65="si",15,"")</f>
        <v>15</v>
      </c>
      <c r="AR65" s="97" t="s">
        <v>168</v>
      </c>
      <c r="AS65" s="47">
        <f t="shared" si="2"/>
        <v>15</v>
      </c>
      <c r="AT65" s="97" t="s">
        <v>191</v>
      </c>
      <c r="AU65" s="47">
        <f t="shared" si="3"/>
        <v>15</v>
      </c>
      <c r="AV65" s="97" t="s">
        <v>168</v>
      </c>
      <c r="AW65" s="47">
        <f>+IF(AV65="si",15,"")</f>
        <v>15</v>
      </c>
      <c r="AX65" s="97" t="s">
        <v>168</v>
      </c>
      <c r="AY65" s="47">
        <f t="shared" si="5"/>
        <v>15</v>
      </c>
      <c r="AZ65" s="97" t="s">
        <v>169</v>
      </c>
      <c r="BA65" s="47">
        <f t="shared" si="6"/>
        <v>10</v>
      </c>
      <c r="BB65" s="100">
        <f t="shared" si="7"/>
        <v>100</v>
      </c>
      <c r="BC65" s="100" t="str">
        <f t="shared" si="8"/>
        <v>Fuerte</v>
      </c>
      <c r="BD65" s="97" t="s">
        <v>170</v>
      </c>
      <c r="BE65" s="100" t="str">
        <f t="shared" si="9"/>
        <v>Fuerte</v>
      </c>
      <c r="BF65" s="100" t="str">
        <f t="shared" si="10"/>
        <v>Fuerte</v>
      </c>
      <c r="BG65" s="100">
        <f t="shared" si="11"/>
        <v>100</v>
      </c>
      <c r="BH65" s="71">
        <f>AVERAGE(BG65:BG70)</f>
        <v>100</v>
      </c>
      <c r="BI65" s="69" t="str">
        <f>IF(BH65&lt;=50, "Débil", IF(BH65&lt;=99,"Moderado","Fuerte"))</f>
        <v>Fuerte</v>
      </c>
      <c r="BJ65" s="70">
        <f>+IF(BI65="Fuerte",2,IF(BI65="Moderado",1,0))</f>
        <v>2</v>
      </c>
      <c r="BK65" s="70">
        <f>+AG65-BJ65</f>
        <v>1</v>
      </c>
      <c r="BL65" s="69" t="str">
        <f>+VLOOKUP(BK65,Listados!$J$18:$K$24,2,TRUE)</f>
        <v>Rara Vez</v>
      </c>
      <c r="BM65" s="69" t="str">
        <f>IF(ISBLANK(AH65),"",AH65)</f>
        <v>Catastrófico</v>
      </c>
      <c r="BN65" s="71" t="str">
        <f>IF(AND(BL65&lt;&gt;"",BM65&lt;&gt;""),VLOOKUP(BL65&amp;BM65,Listados!$M$3:$N$27,2,FALSE),"")</f>
        <v>Extremo</v>
      </c>
      <c r="BO65" s="71" t="s">
        <v>133</v>
      </c>
      <c r="BP65" s="173"/>
      <c r="BQ65" s="173"/>
      <c r="BR65" s="173"/>
      <c r="BS65" s="173"/>
      <c r="BT65" s="173"/>
      <c r="BU65" s="173"/>
      <c r="BV65" s="173"/>
      <c r="BW65" s="173"/>
      <c r="BX65" s="173"/>
      <c r="BY65" s="173"/>
      <c r="BZ65" s="173"/>
      <c r="CA65" s="173"/>
      <c r="CB65" s="173"/>
      <c r="CC65" s="173"/>
      <c r="CD65" s="173"/>
      <c r="CE65" s="175" t="s">
        <v>442</v>
      </c>
      <c r="CF65" s="180" t="s">
        <v>443</v>
      </c>
      <c r="CG65" s="181">
        <v>44927</v>
      </c>
      <c r="CH65" s="182">
        <v>45047</v>
      </c>
      <c r="CI65" s="181" t="s">
        <v>409</v>
      </c>
      <c r="CJ65" s="183" t="s">
        <v>444</v>
      </c>
    </row>
    <row r="66" spans="1:88" ht="37.5" customHeight="1" x14ac:dyDescent="0.25">
      <c r="A66" s="96"/>
      <c r="B66" s="73"/>
      <c r="C66" s="82"/>
      <c r="D66" s="83"/>
      <c r="E66" s="98"/>
      <c r="F66" s="71"/>
      <c r="G66" s="71"/>
      <c r="H66" s="170"/>
      <c r="I66" s="98"/>
      <c r="J66" s="71"/>
      <c r="K66" s="41" t="s">
        <v>224</v>
      </c>
      <c r="L66" s="73"/>
      <c r="M66" s="73"/>
      <c r="N66" s="73"/>
      <c r="O66" s="73"/>
      <c r="P66" s="73"/>
      <c r="Q66" s="73"/>
      <c r="R66" s="73"/>
      <c r="S66" s="73"/>
      <c r="T66" s="73"/>
      <c r="U66" s="73"/>
      <c r="V66" s="73"/>
      <c r="W66" s="73"/>
      <c r="X66" s="73"/>
      <c r="Y66" s="73"/>
      <c r="Z66" s="73"/>
      <c r="AA66" s="73"/>
      <c r="AB66" s="73"/>
      <c r="AC66" s="73"/>
      <c r="AD66" s="73"/>
      <c r="AE66" s="71"/>
      <c r="AF66" s="73"/>
      <c r="AG66" s="71"/>
      <c r="AH66" s="71" t="str">
        <f>+IF(OR(AF66=1,AF66&lt;=5),"Moderado",IF(OR(AF66=6,AF66&lt;=11),"Mayor","Catastrófico"))</f>
        <v>Moderado</v>
      </c>
      <c r="AI66" s="110"/>
      <c r="AJ66" s="71"/>
      <c r="AK66" s="76"/>
      <c r="AL66" s="76"/>
      <c r="AM66" s="98"/>
      <c r="AN66" s="98"/>
      <c r="AO66" s="47" t="str">
        <f t="shared" si="0"/>
        <v/>
      </c>
      <c r="AP66" s="98"/>
      <c r="AQ66" s="47" t="str">
        <f t="shared" si="1"/>
        <v/>
      </c>
      <c r="AR66" s="98"/>
      <c r="AS66" s="47" t="str">
        <f t="shared" si="2"/>
        <v/>
      </c>
      <c r="AT66" s="98"/>
      <c r="AU66" s="47" t="str">
        <f t="shared" si="3"/>
        <v/>
      </c>
      <c r="AV66" s="98"/>
      <c r="AW66" s="47" t="str">
        <f t="shared" si="4"/>
        <v/>
      </c>
      <c r="AX66" s="98"/>
      <c r="AY66" s="47" t="str">
        <f t="shared" si="5"/>
        <v/>
      </c>
      <c r="AZ66" s="98"/>
      <c r="BA66" s="47" t="str">
        <f t="shared" si="6"/>
        <v/>
      </c>
      <c r="BB66" s="101"/>
      <c r="BC66" s="101"/>
      <c r="BD66" s="98"/>
      <c r="BE66" s="101"/>
      <c r="BF66" s="101"/>
      <c r="BG66" s="101"/>
      <c r="BH66" s="71"/>
      <c r="BI66" s="69"/>
      <c r="BJ66" s="70"/>
      <c r="BK66" s="70"/>
      <c r="BL66" s="69"/>
      <c r="BM66" s="69"/>
      <c r="BN66" s="71"/>
      <c r="BO66" s="71"/>
      <c r="BP66" s="173"/>
      <c r="BQ66" s="173"/>
      <c r="BR66" s="173"/>
      <c r="BS66" s="173"/>
      <c r="BT66" s="173"/>
      <c r="BU66" s="173"/>
      <c r="BV66" s="173"/>
      <c r="BW66" s="173"/>
      <c r="BX66" s="173"/>
      <c r="BY66" s="173"/>
      <c r="BZ66" s="173"/>
      <c r="CA66" s="173"/>
      <c r="CB66" s="173"/>
      <c r="CC66" s="173"/>
      <c r="CD66" s="173"/>
      <c r="CE66" s="175"/>
      <c r="CF66" s="180"/>
      <c r="CG66" s="180"/>
      <c r="CH66" s="182"/>
      <c r="CI66" s="181"/>
      <c r="CJ66" s="183"/>
    </row>
    <row r="67" spans="1:88" ht="29.25" customHeight="1" x14ac:dyDescent="0.25">
      <c r="A67" s="96"/>
      <c r="B67" s="73"/>
      <c r="C67" s="82"/>
      <c r="D67" s="83"/>
      <c r="E67" s="98"/>
      <c r="F67" s="71"/>
      <c r="G67" s="71"/>
      <c r="H67" s="170"/>
      <c r="I67" s="98"/>
      <c r="J67" s="71"/>
      <c r="K67" s="41" t="s">
        <v>439</v>
      </c>
      <c r="L67" s="73"/>
      <c r="M67" s="73"/>
      <c r="N67" s="73"/>
      <c r="O67" s="73"/>
      <c r="P67" s="73"/>
      <c r="Q67" s="73"/>
      <c r="R67" s="73"/>
      <c r="S67" s="73"/>
      <c r="T67" s="73"/>
      <c r="U67" s="73"/>
      <c r="V67" s="73"/>
      <c r="W67" s="73"/>
      <c r="X67" s="73"/>
      <c r="Y67" s="73"/>
      <c r="Z67" s="73"/>
      <c r="AA67" s="73"/>
      <c r="AB67" s="73"/>
      <c r="AC67" s="73"/>
      <c r="AD67" s="73"/>
      <c r="AE67" s="71"/>
      <c r="AF67" s="73"/>
      <c r="AG67" s="71"/>
      <c r="AH67" s="71" t="str">
        <f>+IF(OR(AF67=1,AF67&lt;=5),"Moderado",IF(OR(AF67=6,AF67&lt;=11),"Mayor","Catastrófico"))</f>
        <v>Moderado</v>
      </c>
      <c r="AI67" s="110"/>
      <c r="AJ67" s="71"/>
      <c r="AK67" s="76"/>
      <c r="AL67" s="76"/>
      <c r="AM67" s="98"/>
      <c r="AN67" s="98"/>
      <c r="AO67" s="47" t="str">
        <f t="shared" si="0"/>
        <v/>
      </c>
      <c r="AP67" s="98"/>
      <c r="AQ67" s="47" t="str">
        <f t="shared" si="1"/>
        <v/>
      </c>
      <c r="AR67" s="98"/>
      <c r="AS67" s="47" t="str">
        <f t="shared" si="2"/>
        <v/>
      </c>
      <c r="AT67" s="98"/>
      <c r="AU67" s="47" t="str">
        <f t="shared" si="3"/>
        <v/>
      </c>
      <c r="AV67" s="98"/>
      <c r="AW67" s="47" t="str">
        <f t="shared" si="4"/>
        <v/>
      </c>
      <c r="AX67" s="98"/>
      <c r="AY67" s="47" t="str">
        <f t="shared" si="5"/>
        <v/>
      </c>
      <c r="AZ67" s="98"/>
      <c r="BA67" s="47" t="str">
        <f t="shared" si="6"/>
        <v/>
      </c>
      <c r="BB67" s="101"/>
      <c r="BC67" s="101"/>
      <c r="BD67" s="98"/>
      <c r="BE67" s="101"/>
      <c r="BF67" s="101"/>
      <c r="BG67" s="101"/>
      <c r="BH67" s="71"/>
      <c r="BI67" s="69"/>
      <c r="BJ67" s="70"/>
      <c r="BK67" s="70"/>
      <c r="BL67" s="69"/>
      <c r="BM67" s="69"/>
      <c r="BN67" s="71"/>
      <c r="BO67" s="71"/>
      <c r="BP67" s="173"/>
      <c r="BQ67" s="173"/>
      <c r="BR67" s="173"/>
      <c r="BS67" s="173"/>
      <c r="BT67" s="173"/>
      <c r="BU67" s="173"/>
      <c r="BV67" s="173"/>
      <c r="BW67" s="173"/>
      <c r="BX67" s="173"/>
      <c r="BY67" s="173"/>
      <c r="BZ67" s="173"/>
      <c r="CA67" s="173"/>
      <c r="CB67" s="173"/>
      <c r="CC67" s="173"/>
      <c r="CD67" s="173"/>
      <c r="CE67" s="175"/>
      <c r="CF67" s="180"/>
      <c r="CG67" s="180"/>
      <c r="CH67" s="182"/>
      <c r="CI67" s="181"/>
      <c r="CJ67" s="183"/>
    </row>
    <row r="68" spans="1:88" ht="14.25" customHeight="1" x14ac:dyDescent="0.25">
      <c r="A68" s="96"/>
      <c r="B68" s="73"/>
      <c r="C68" s="82"/>
      <c r="D68" s="83"/>
      <c r="E68" s="98"/>
      <c r="F68" s="71"/>
      <c r="G68" s="71"/>
      <c r="H68" s="170"/>
      <c r="I68" s="98"/>
      <c r="J68" s="71"/>
      <c r="K68" s="75" t="s">
        <v>440</v>
      </c>
      <c r="L68" s="73"/>
      <c r="M68" s="73"/>
      <c r="N68" s="73"/>
      <c r="O68" s="73"/>
      <c r="P68" s="73"/>
      <c r="Q68" s="73"/>
      <c r="R68" s="73"/>
      <c r="S68" s="73"/>
      <c r="T68" s="73"/>
      <c r="U68" s="73"/>
      <c r="V68" s="73"/>
      <c r="W68" s="73"/>
      <c r="X68" s="73"/>
      <c r="Y68" s="73"/>
      <c r="Z68" s="73"/>
      <c r="AA68" s="73"/>
      <c r="AB68" s="73"/>
      <c r="AC68" s="73"/>
      <c r="AD68" s="73"/>
      <c r="AE68" s="71"/>
      <c r="AF68" s="73"/>
      <c r="AG68" s="71"/>
      <c r="AH68" s="71" t="str">
        <f>+IF(OR(AF68=1,AF68&lt;=5),"Moderado",IF(OR(AF68=6,AF68&lt;=11),"Mayor","Catastrófico"))</f>
        <v>Moderado</v>
      </c>
      <c r="AI68" s="110"/>
      <c r="AJ68" s="71"/>
      <c r="AK68" s="76"/>
      <c r="AL68" s="76"/>
      <c r="AM68" s="98"/>
      <c r="AN68" s="98"/>
      <c r="AO68" s="47" t="str">
        <f t="shared" si="0"/>
        <v/>
      </c>
      <c r="AP68" s="98"/>
      <c r="AQ68" s="47" t="str">
        <f t="shared" si="1"/>
        <v/>
      </c>
      <c r="AR68" s="98"/>
      <c r="AS68" s="47" t="str">
        <f t="shared" si="2"/>
        <v/>
      </c>
      <c r="AT68" s="98"/>
      <c r="AU68" s="47" t="str">
        <f t="shared" si="3"/>
        <v/>
      </c>
      <c r="AV68" s="98"/>
      <c r="AW68" s="47" t="str">
        <f t="shared" si="4"/>
        <v/>
      </c>
      <c r="AX68" s="98"/>
      <c r="AY68" s="47" t="str">
        <f t="shared" si="5"/>
        <v/>
      </c>
      <c r="AZ68" s="98"/>
      <c r="BA68" s="47" t="str">
        <f t="shared" si="6"/>
        <v/>
      </c>
      <c r="BB68" s="101"/>
      <c r="BC68" s="101"/>
      <c r="BD68" s="98"/>
      <c r="BE68" s="101"/>
      <c r="BF68" s="101"/>
      <c r="BG68" s="101"/>
      <c r="BH68" s="71"/>
      <c r="BI68" s="69"/>
      <c r="BJ68" s="70"/>
      <c r="BK68" s="70"/>
      <c r="BL68" s="69"/>
      <c r="BM68" s="69"/>
      <c r="BN68" s="71"/>
      <c r="BO68" s="71"/>
      <c r="BP68" s="173"/>
      <c r="BQ68" s="173"/>
      <c r="BR68" s="173"/>
      <c r="BS68" s="173"/>
      <c r="BT68" s="173"/>
      <c r="BU68" s="173"/>
      <c r="BV68" s="173"/>
      <c r="BW68" s="173"/>
      <c r="BX68" s="173"/>
      <c r="BY68" s="173"/>
      <c r="BZ68" s="173"/>
      <c r="CA68" s="173"/>
      <c r="CB68" s="173"/>
      <c r="CC68" s="173"/>
      <c r="CD68" s="173"/>
      <c r="CE68" s="175"/>
      <c r="CF68" s="180"/>
      <c r="CG68" s="180"/>
      <c r="CH68" s="182"/>
      <c r="CI68" s="181"/>
      <c r="CJ68" s="183"/>
    </row>
    <row r="69" spans="1:88" ht="29.25" customHeight="1" x14ac:dyDescent="0.25">
      <c r="A69" s="96"/>
      <c r="B69" s="73"/>
      <c r="C69" s="82"/>
      <c r="D69" s="83"/>
      <c r="E69" s="98"/>
      <c r="F69" s="71"/>
      <c r="G69" s="71"/>
      <c r="H69" s="170"/>
      <c r="I69" s="98"/>
      <c r="J69" s="71"/>
      <c r="K69" s="76"/>
      <c r="L69" s="73"/>
      <c r="M69" s="73"/>
      <c r="N69" s="73"/>
      <c r="O69" s="73"/>
      <c r="P69" s="73"/>
      <c r="Q69" s="73"/>
      <c r="R69" s="73"/>
      <c r="S69" s="73"/>
      <c r="T69" s="73"/>
      <c r="U69" s="73"/>
      <c r="V69" s="73"/>
      <c r="W69" s="73"/>
      <c r="X69" s="73"/>
      <c r="Y69" s="73"/>
      <c r="Z69" s="73"/>
      <c r="AA69" s="73"/>
      <c r="AB69" s="73"/>
      <c r="AC69" s="73"/>
      <c r="AD69" s="73"/>
      <c r="AE69" s="71"/>
      <c r="AF69" s="73"/>
      <c r="AG69" s="71"/>
      <c r="AH69" s="71" t="str">
        <f>+IF(OR(AF69=1,AF69&lt;=5),"Moderado",IF(OR(AF69=6,AF69&lt;=11),"Mayor","Catastrófico"))</f>
        <v>Moderado</v>
      </c>
      <c r="AI69" s="110"/>
      <c r="AJ69" s="71"/>
      <c r="AK69" s="76"/>
      <c r="AL69" s="76"/>
      <c r="AM69" s="98"/>
      <c r="AN69" s="98"/>
      <c r="AO69" s="47" t="str">
        <f t="shared" si="0"/>
        <v/>
      </c>
      <c r="AP69" s="98"/>
      <c r="AQ69" s="47" t="str">
        <f t="shared" si="1"/>
        <v/>
      </c>
      <c r="AR69" s="98"/>
      <c r="AS69" s="47" t="str">
        <f t="shared" si="2"/>
        <v/>
      </c>
      <c r="AT69" s="98"/>
      <c r="AU69" s="47" t="str">
        <f t="shared" si="3"/>
        <v/>
      </c>
      <c r="AV69" s="98"/>
      <c r="AW69" s="47" t="str">
        <f t="shared" si="4"/>
        <v/>
      </c>
      <c r="AX69" s="98"/>
      <c r="AY69" s="47" t="str">
        <f t="shared" si="5"/>
        <v/>
      </c>
      <c r="AZ69" s="98"/>
      <c r="BA69" s="47" t="str">
        <f t="shared" si="6"/>
        <v/>
      </c>
      <c r="BB69" s="101"/>
      <c r="BC69" s="101"/>
      <c r="BD69" s="98"/>
      <c r="BE69" s="101"/>
      <c r="BF69" s="101"/>
      <c r="BG69" s="101"/>
      <c r="BH69" s="71"/>
      <c r="BI69" s="69"/>
      <c r="BJ69" s="70"/>
      <c r="BK69" s="70"/>
      <c r="BL69" s="69"/>
      <c r="BM69" s="69"/>
      <c r="BN69" s="71"/>
      <c r="BO69" s="71"/>
      <c r="BP69" s="173"/>
      <c r="BQ69" s="173"/>
      <c r="BR69" s="173"/>
      <c r="BS69" s="173"/>
      <c r="BT69" s="173"/>
      <c r="BU69" s="173"/>
      <c r="BV69" s="173"/>
      <c r="BW69" s="173"/>
      <c r="BX69" s="173"/>
      <c r="BY69" s="173"/>
      <c r="BZ69" s="173"/>
      <c r="CA69" s="173"/>
      <c r="CB69" s="173"/>
      <c r="CC69" s="173"/>
      <c r="CD69" s="173"/>
      <c r="CE69" s="175"/>
      <c r="CF69" s="180"/>
      <c r="CG69" s="180"/>
      <c r="CH69" s="182"/>
      <c r="CI69" s="181"/>
      <c r="CJ69" s="183"/>
    </row>
    <row r="70" spans="1:88" ht="15.75" customHeight="1" x14ac:dyDescent="0.25">
      <c r="A70" s="96"/>
      <c r="B70" s="73"/>
      <c r="C70" s="82"/>
      <c r="D70" s="83"/>
      <c r="E70" s="99"/>
      <c r="F70" s="71"/>
      <c r="G70" s="71"/>
      <c r="H70" s="107"/>
      <c r="I70" s="99"/>
      <c r="J70" s="71"/>
      <c r="K70" s="77"/>
      <c r="L70" s="73"/>
      <c r="M70" s="73"/>
      <c r="N70" s="73"/>
      <c r="O70" s="73"/>
      <c r="P70" s="73"/>
      <c r="Q70" s="73"/>
      <c r="R70" s="73"/>
      <c r="S70" s="73"/>
      <c r="T70" s="73"/>
      <c r="U70" s="73"/>
      <c r="V70" s="73"/>
      <c r="W70" s="73"/>
      <c r="X70" s="73"/>
      <c r="Y70" s="73"/>
      <c r="Z70" s="73"/>
      <c r="AA70" s="73"/>
      <c r="AB70" s="73"/>
      <c r="AC70" s="73"/>
      <c r="AD70" s="73"/>
      <c r="AE70" s="71"/>
      <c r="AF70" s="73"/>
      <c r="AG70" s="71"/>
      <c r="AH70" s="71" t="str">
        <f>+IF(OR(AF70=1,AF70&lt;=5),"Moderado",IF(OR(AF70=6,AF70&lt;=11),"Mayor","Catastrófico"))</f>
        <v>Moderado</v>
      </c>
      <c r="AI70" s="110"/>
      <c r="AJ70" s="71"/>
      <c r="AK70" s="77"/>
      <c r="AL70" s="77"/>
      <c r="AM70" s="99"/>
      <c r="AN70" s="99"/>
      <c r="AO70" s="47" t="str">
        <f t="shared" si="0"/>
        <v/>
      </c>
      <c r="AP70" s="99"/>
      <c r="AQ70" s="47" t="str">
        <f t="shared" si="1"/>
        <v/>
      </c>
      <c r="AR70" s="99"/>
      <c r="AS70" s="47" t="str">
        <f t="shared" si="2"/>
        <v/>
      </c>
      <c r="AT70" s="99"/>
      <c r="AU70" s="47" t="str">
        <f t="shared" si="3"/>
        <v/>
      </c>
      <c r="AV70" s="99"/>
      <c r="AW70" s="47" t="str">
        <f t="shared" si="4"/>
        <v/>
      </c>
      <c r="AX70" s="99"/>
      <c r="AY70" s="47" t="str">
        <f t="shared" si="5"/>
        <v/>
      </c>
      <c r="AZ70" s="99"/>
      <c r="BA70" s="47" t="str">
        <f t="shared" si="6"/>
        <v/>
      </c>
      <c r="BB70" s="102"/>
      <c r="BC70" s="102"/>
      <c r="BD70" s="99"/>
      <c r="BE70" s="102"/>
      <c r="BF70" s="102"/>
      <c r="BG70" s="102"/>
      <c r="BH70" s="71"/>
      <c r="BI70" s="69"/>
      <c r="BJ70" s="70"/>
      <c r="BK70" s="70"/>
      <c r="BL70" s="69"/>
      <c r="BM70" s="69"/>
      <c r="BN70" s="71"/>
      <c r="BO70" s="71"/>
      <c r="BP70" s="173"/>
      <c r="BQ70" s="173"/>
      <c r="BR70" s="173"/>
      <c r="BS70" s="173"/>
      <c r="BT70" s="173"/>
      <c r="BU70" s="173"/>
      <c r="BV70" s="173"/>
      <c r="BW70" s="173"/>
      <c r="BX70" s="173"/>
      <c r="BY70" s="173"/>
      <c r="BZ70" s="173"/>
      <c r="CA70" s="173"/>
      <c r="CB70" s="173"/>
      <c r="CC70" s="173"/>
      <c r="CD70" s="173"/>
      <c r="CE70" s="175"/>
      <c r="CF70" s="180"/>
      <c r="CG70" s="180"/>
      <c r="CH70" s="182"/>
      <c r="CI70" s="181"/>
      <c r="CJ70" s="183"/>
    </row>
    <row r="71" spans="1:88" ht="117.75" customHeight="1" x14ac:dyDescent="0.25">
      <c r="A71" s="96" t="s">
        <v>75</v>
      </c>
      <c r="B71" s="73" t="s">
        <v>207</v>
      </c>
      <c r="C71" s="82" t="s">
        <v>268</v>
      </c>
      <c r="D71" s="83" t="str">
        <f>+'Riesgo Corrupción'!C14</f>
        <v xml:space="preserve">Posibilidad de riesgo económico al efectuar pagos, omitiendo el debido cumplimiento de requisitos, de manera intencional para beneficio propio o de un tercero. </v>
      </c>
      <c r="E71" s="97" t="s">
        <v>284</v>
      </c>
      <c r="F71" s="71" t="s">
        <v>124</v>
      </c>
      <c r="G71" s="71" t="s">
        <v>143</v>
      </c>
      <c r="H71" s="179" t="s">
        <v>460</v>
      </c>
      <c r="I71" s="97" t="s">
        <v>274</v>
      </c>
      <c r="J71" s="71" t="s">
        <v>126</v>
      </c>
      <c r="K71" s="75" t="s">
        <v>461</v>
      </c>
      <c r="L71" s="73" t="s">
        <v>168</v>
      </c>
      <c r="M71" s="73" t="s">
        <v>172</v>
      </c>
      <c r="N71" s="73" t="s">
        <v>172</v>
      </c>
      <c r="O71" s="73" t="s">
        <v>172</v>
      </c>
      <c r="P71" s="73" t="s">
        <v>168</v>
      </c>
      <c r="Q71" s="73" t="s">
        <v>168</v>
      </c>
      <c r="R71" s="73" t="s">
        <v>172</v>
      </c>
      <c r="S71" s="73" t="s">
        <v>172</v>
      </c>
      <c r="T71" s="73" t="s">
        <v>172</v>
      </c>
      <c r="U71" s="73" t="s">
        <v>168</v>
      </c>
      <c r="V71" s="73" t="s">
        <v>168</v>
      </c>
      <c r="W71" s="73" t="s">
        <v>168</v>
      </c>
      <c r="X71" s="73" t="s">
        <v>168</v>
      </c>
      <c r="Y71" s="73" t="s">
        <v>168</v>
      </c>
      <c r="Z71" s="73" t="s">
        <v>168</v>
      </c>
      <c r="AA71" s="73" t="s">
        <v>172</v>
      </c>
      <c r="AB71" s="73" t="s">
        <v>168</v>
      </c>
      <c r="AC71" s="73" t="s">
        <v>168</v>
      </c>
      <c r="AD71" s="73" t="s">
        <v>172</v>
      </c>
      <c r="AE71" s="71">
        <f>COUNTIF(L71:AD76, "SI")</f>
        <v>11</v>
      </c>
      <c r="AF71" s="73" t="s">
        <v>61</v>
      </c>
      <c r="AG71" s="71">
        <f>+VLOOKUP(AF71,[6]Listados!$K$8:$L$12,2,0)</f>
        <v>1</v>
      </c>
      <c r="AH71" s="71" t="str">
        <f>+IF(OR(AE71=1,AE71&lt;=5),"Moderado",IF(OR(AE71=6,AE71&lt;=11),"Mayor","Catastrófico"))</f>
        <v>Mayor</v>
      </c>
      <c r="AI71" s="110" t="e">
        <f>+VLOOKUP(AH71,[6]Listados!K55:L59,2,0)</f>
        <v>#N/A</v>
      </c>
      <c r="AJ71" s="71" t="str">
        <f>IF(AND(AF71&lt;&gt;"",AH71&lt;&gt;""),VLOOKUP(AF71&amp;AH71,Listados!$M$3:$N$27,2,FALSE),"")</f>
        <v>Alto</v>
      </c>
      <c r="AK71" s="75" t="str">
        <f>+'Descripción del Control '!B$9</f>
        <v>El profesional de apoyo de la Dirección Financiera designado por el/la Director/a  Financiera con una periodicidad mensual, ingresa al correo electrónico y reenvia las cuentas de cobro/factura de ventas recibidas por cada supervisor/apoyo a la supervisión y lo asigna en estricto sentido de orden de llegada para el Nivel Central por la misma vía, a cada uno de los profesionales del grupo de contabilidad de la Dirección Financiera, el profesional de contabilidad procede a la revisión de los soportes que cumplan con todos los requisitos establecidos en los instructivos GCO-GCI-IN019-Instrucciones para pagos, GCO-GCI-IN003-Instrucciones Contables, en caso de encontrar que los soportes de pago no cumplen con los requisitos, este pago no se trámita y se informará vía correo electrónico al supervisor para que informe al contratista y/o proveedor las subsanciones a realizar, como evidencia se generar un soporte en pdf   del correo electrónico enviado.   
Una vez revisados y avalados los soportes, se realiza el correspondiente reconocimiento contable y/o causación de la cuenta.
Posteriormente cada profesional de contabilidad archiva el reconocimiento contable y/o causación de la cuenta de cobro en la carpeta compatidad de la Dirección Financiera,  e informa vía correo electrónico al grupo de giros de la Dirección Financiera, para que se continúe con el trámite. 
Como evidencia de ejecución del control quedan los soportes de causación y órdenes de pago lo cuales quedan cargados  en la base de datos "Financiera/pluton/base de datos" y los correos electrónicos solicitando la subsanación de los documentos cuando haya lugar.
El profesional designado por el (la) Alcalde (sa) Local como apoyo a la supervisión, revisa mensualmente los soportes de pago verificando el cumplimiento de los requisitos establecidos en los instructivos GCO-GCI-IN019-Instrucciones para pagos, GCO-GCI-IN003-Instrucciones Contables. En caso de encontrar inconsistencias, solicita por correo electrónico los ajustes respectivos.
Como evidencia de ejecución del control quedan los soportes de causación y órdenes de pago y los correos electrónicos solicitando la subsanación de los documentos cuando haya lugar.</v>
      </c>
      <c r="AL71" s="75" t="s">
        <v>460</v>
      </c>
      <c r="AM71" s="97" t="s">
        <v>107</v>
      </c>
      <c r="AN71" s="97" t="s">
        <v>168</v>
      </c>
      <c r="AO71" s="47">
        <f>+IF(AN71="si",15,"")</f>
        <v>15</v>
      </c>
      <c r="AP71" s="97" t="s">
        <v>168</v>
      </c>
      <c r="AQ71" s="47">
        <f>+IF(AP71="si",15,"")</f>
        <v>15</v>
      </c>
      <c r="AR71" s="97" t="s">
        <v>168</v>
      </c>
      <c r="AS71" s="47">
        <f t="shared" si="2"/>
        <v>15</v>
      </c>
      <c r="AT71" s="97" t="s">
        <v>191</v>
      </c>
      <c r="AU71" s="47">
        <f t="shared" si="3"/>
        <v>15</v>
      </c>
      <c r="AV71" s="97" t="s">
        <v>168</v>
      </c>
      <c r="AW71" s="47">
        <f>+IF(AV71="si",15,"")</f>
        <v>15</v>
      </c>
      <c r="AX71" s="97" t="s">
        <v>168</v>
      </c>
      <c r="AY71" s="47">
        <f t="shared" si="5"/>
        <v>15</v>
      </c>
      <c r="AZ71" s="97" t="s">
        <v>169</v>
      </c>
      <c r="BA71" s="47">
        <f t="shared" si="6"/>
        <v>10</v>
      </c>
      <c r="BB71" s="100">
        <f t="shared" si="7"/>
        <v>100</v>
      </c>
      <c r="BC71" s="100" t="str">
        <f t="shared" si="8"/>
        <v>Fuerte</v>
      </c>
      <c r="BD71" s="97" t="s">
        <v>170</v>
      </c>
      <c r="BE71" s="100" t="str">
        <f t="shared" si="9"/>
        <v>Fuerte</v>
      </c>
      <c r="BF71" s="100" t="str">
        <f t="shared" si="10"/>
        <v>Fuerte</v>
      </c>
      <c r="BG71" s="100">
        <f t="shared" si="11"/>
        <v>100</v>
      </c>
      <c r="BH71" s="71">
        <f>AVERAGE(BG71:BG76)</f>
        <v>100</v>
      </c>
      <c r="BI71" s="69" t="str">
        <f>IF(BH71&lt;=50, "Débil", IF(BH71&lt;=99,"Moderado","Fuerte"))</f>
        <v>Fuerte</v>
      </c>
      <c r="BJ71" s="70">
        <f>+IF(BI71="Fuerte",2,IF(BI71="Moderado",1,0))</f>
        <v>2</v>
      </c>
      <c r="BK71" s="70">
        <f>+AG71-BJ71</f>
        <v>-1</v>
      </c>
      <c r="BL71" s="69" t="str">
        <f>+VLOOKUP(BK71,Listados!$J$18:$K$24,2,TRUE)</f>
        <v>Rara Vez</v>
      </c>
      <c r="BM71" s="69" t="str">
        <f>IF(ISBLANK(AH71),"",AH71)</f>
        <v>Mayor</v>
      </c>
      <c r="BN71" s="71" t="str">
        <f>IF(AND(BL71&lt;&gt;"",BM71&lt;&gt;""),VLOOKUP(BL71&amp;BM71,Listados!$M$3:$N$27,2,FALSE),"")</f>
        <v>Alto</v>
      </c>
      <c r="BO71" s="71" t="str">
        <f>+VLOOKUP(BN71,Listados!$P$3:$Q$6,2,FALSE)</f>
        <v>Reducir el riesgo</v>
      </c>
      <c r="BP71" s="173"/>
      <c r="BQ71" s="173"/>
      <c r="BR71" s="173"/>
      <c r="BS71" s="173"/>
      <c r="BT71" s="173"/>
      <c r="BU71" s="173"/>
      <c r="BV71" s="173"/>
      <c r="BW71" s="173"/>
      <c r="BX71" s="173"/>
      <c r="BY71" s="173"/>
      <c r="BZ71" s="173"/>
      <c r="CA71" s="173"/>
      <c r="CB71" s="173"/>
      <c r="CC71" s="173"/>
      <c r="CD71" s="173"/>
      <c r="CE71" s="174" t="s">
        <v>284</v>
      </c>
      <c r="CF71" s="174" t="s">
        <v>284</v>
      </c>
      <c r="CG71" s="174" t="s">
        <v>284</v>
      </c>
      <c r="CH71" s="174" t="s">
        <v>284</v>
      </c>
      <c r="CI71" s="174" t="s">
        <v>284</v>
      </c>
      <c r="CJ71" s="174" t="s">
        <v>284</v>
      </c>
    </row>
    <row r="72" spans="1:88" ht="121.5" customHeight="1" x14ac:dyDescent="0.25">
      <c r="A72" s="96"/>
      <c r="B72" s="73"/>
      <c r="C72" s="82"/>
      <c r="D72" s="83"/>
      <c r="E72" s="98"/>
      <c r="F72" s="71"/>
      <c r="G72" s="71"/>
      <c r="H72" s="170"/>
      <c r="I72" s="98"/>
      <c r="J72" s="71"/>
      <c r="K72" s="76"/>
      <c r="L72" s="73"/>
      <c r="M72" s="73"/>
      <c r="N72" s="73"/>
      <c r="O72" s="73"/>
      <c r="P72" s="73"/>
      <c r="Q72" s="73"/>
      <c r="R72" s="73"/>
      <c r="S72" s="73"/>
      <c r="T72" s="73"/>
      <c r="U72" s="73"/>
      <c r="V72" s="73"/>
      <c r="W72" s="73"/>
      <c r="X72" s="73"/>
      <c r="Y72" s="73"/>
      <c r="Z72" s="73"/>
      <c r="AA72" s="73"/>
      <c r="AB72" s="73"/>
      <c r="AC72" s="73"/>
      <c r="AD72" s="73"/>
      <c r="AE72" s="71"/>
      <c r="AF72" s="73"/>
      <c r="AG72" s="71"/>
      <c r="AH72" s="71" t="str">
        <f>+IF(OR(AF72=1,AF72&lt;=5),"Moderado",IF(OR(AF72=6,AF72&lt;=11),"Mayor","Catastrófico"))</f>
        <v>Moderado</v>
      </c>
      <c r="AI72" s="110"/>
      <c r="AJ72" s="71"/>
      <c r="AK72" s="76"/>
      <c r="AL72" s="76"/>
      <c r="AM72" s="98"/>
      <c r="AN72" s="98"/>
      <c r="AO72" s="47" t="str">
        <f>+IF(AN72="si",15,"")</f>
        <v/>
      </c>
      <c r="AP72" s="98"/>
      <c r="AQ72" s="47" t="str">
        <f>+IF(AP72="si",15,"")</f>
        <v/>
      </c>
      <c r="AR72" s="98"/>
      <c r="AS72" s="47" t="str">
        <f t="shared" si="2"/>
        <v/>
      </c>
      <c r="AT72" s="98"/>
      <c r="AU72" s="47" t="str">
        <f t="shared" si="3"/>
        <v/>
      </c>
      <c r="AV72" s="98"/>
      <c r="AW72" s="47" t="str">
        <f>+IF(AV72="si",15,"")</f>
        <v/>
      </c>
      <c r="AX72" s="98"/>
      <c r="AY72" s="47" t="str">
        <f t="shared" si="5"/>
        <v/>
      </c>
      <c r="AZ72" s="98"/>
      <c r="BA72" s="47" t="str">
        <f t="shared" si="6"/>
        <v/>
      </c>
      <c r="BB72" s="101"/>
      <c r="BC72" s="101"/>
      <c r="BD72" s="98"/>
      <c r="BE72" s="101"/>
      <c r="BF72" s="101"/>
      <c r="BG72" s="101"/>
      <c r="BH72" s="71"/>
      <c r="BI72" s="69"/>
      <c r="BJ72" s="70"/>
      <c r="BK72" s="70"/>
      <c r="BL72" s="69"/>
      <c r="BM72" s="69"/>
      <c r="BN72" s="71"/>
      <c r="BO72" s="71"/>
      <c r="BP72" s="173"/>
      <c r="BQ72" s="173"/>
      <c r="BR72" s="173"/>
      <c r="BS72" s="173"/>
      <c r="BT72" s="173"/>
      <c r="BU72" s="173"/>
      <c r="BV72" s="173"/>
      <c r="BW72" s="173"/>
      <c r="BX72" s="173"/>
      <c r="BY72" s="173"/>
      <c r="BZ72" s="173"/>
      <c r="CA72" s="173"/>
      <c r="CB72" s="173"/>
      <c r="CC72" s="173"/>
      <c r="CD72" s="173"/>
      <c r="CE72" s="174"/>
      <c r="CF72" s="174"/>
      <c r="CG72" s="174"/>
      <c r="CH72" s="174"/>
      <c r="CI72" s="174"/>
      <c r="CJ72" s="174"/>
    </row>
    <row r="73" spans="1:88" ht="4.5" customHeight="1" x14ac:dyDescent="0.25">
      <c r="A73" s="96"/>
      <c r="B73" s="73"/>
      <c r="C73" s="82"/>
      <c r="D73" s="83"/>
      <c r="E73" s="98"/>
      <c r="F73" s="71"/>
      <c r="G73" s="71"/>
      <c r="H73" s="170"/>
      <c r="I73" s="98"/>
      <c r="J73" s="71"/>
      <c r="K73" s="76"/>
      <c r="L73" s="73"/>
      <c r="M73" s="73"/>
      <c r="N73" s="73"/>
      <c r="O73" s="73"/>
      <c r="P73" s="73"/>
      <c r="Q73" s="73"/>
      <c r="R73" s="73"/>
      <c r="S73" s="73"/>
      <c r="T73" s="73"/>
      <c r="U73" s="73"/>
      <c r="V73" s="73"/>
      <c r="W73" s="73"/>
      <c r="X73" s="73"/>
      <c r="Y73" s="73"/>
      <c r="Z73" s="73"/>
      <c r="AA73" s="73"/>
      <c r="AB73" s="73"/>
      <c r="AC73" s="73"/>
      <c r="AD73" s="73"/>
      <c r="AE73" s="71"/>
      <c r="AF73" s="73"/>
      <c r="AG73" s="71"/>
      <c r="AH73" s="71" t="str">
        <f>+IF(OR(AF73=1,AF73&lt;=5),"Moderado",IF(OR(AF73=6,AF73&lt;=11),"Mayor","Catastrófico"))</f>
        <v>Moderado</v>
      </c>
      <c r="AI73" s="110"/>
      <c r="AJ73" s="71"/>
      <c r="AK73" s="76"/>
      <c r="AL73" s="76"/>
      <c r="AM73" s="98"/>
      <c r="AN73" s="98"/>
      <c r="AO73" s="47" t="str">
        <f t="shared" si="0"/>
        <v/>
      </c>
      <c r="AP73" s="98"/>
      <c r="AQ73" s="47" t="str">
        <f t="shared" si="1"/>
        <v/>
      </c>
      <c r="AR73" s="98"/>
      <c r="AS73" s="47" t="str">
        <f t="shared" si="2"/>
        <v/>
      </c>
      <c r="AT73" s="98"/>
      <c r="AU73" s="47" t="str">
        <f t="shared" si="3"/>
        <v/>
      </c>
      <c r="AV73" s="98"/>
      <c r="AW73" s="47" t="str">
        <f t="shared" si="4"/>
        <v/>
      </c>
      <c r="AX73" s="98"/>
      <c r="AY73" s="47" t="str">
        <f t="shared" si="5"/>
        <v/>
      </c>
      <c r="AZ73" s="98"/>
      <c r="BA73" s="47" t="str">
        <f t="shared" si="6"/>
        <v/>
      </c>
      <c r="BB73" s="101"/>
      <c r="BC73" s="101"/>
      <c r="BD73" s="98"/>
      <c r="BE73" s="101"/>
      <c r="BF73" s="101"/>
      <c r="BG73" s="101"/>
      <c r="BH73" s="71"/>
      <c r="BI73" s="69"/>
      <c r="BJ73" s="70"/>
      <c r="BK73" s="70"/>
      <c r="BL73" s="69"/>
      <c r="BM73" s="69"/>
      <c r="BN73" s="71"/>
      <c r="BO73" s="71"/>
      <c r="BP73" s="173"/>
      <c r="BQ73" s="173"/>
      <c r="BR73" s="173"/>
      <c r="BS73" s="173"/>
      <c r="BT73" s="173"/>
      <c r="BU73" s="173"/>
      <c r="BV73" s="173"/>
      <c r="BW73" s="173"/>
      <c r="BX73" s="173"/>
      <c r="BY73" s="173"/>
      <c r="BZ73" s="173"/>
      <c r="CA73" s="173"/>
      <c r="CB73" s="173"/>
      <c r="CC73" s="173"/>
      <c r="CD73" s="173"/>
      <c r="CE73" s="174"/>
      <c r="CF73" s="174"/>
      <c r="CG73" s="174"/>
      <c r="CH73" s="174"/>
      <c r="CI73" s="174"/>
      <c r="CJ73" s="174"/>
    </row>
    <row r="74" spans="1:88" ht="33.75" customHeight="1" x14ac:dyDescent="0.25">
      <c r="A74" s="96"/>
      <c r="B74" s="73"/>
      <c r="C74" s="82"/>
      <c r="D74" s="83"/>
      <c r="E74" s="98"/>
      <c r="F74" s="71"/>
      <c r="G74" s="71"/>
      <c r="H74" s="170"/>
      <c r="I74" s="98"/>
      <c r="J74" s="71"/>
      <c r="K74" s="76"/>
      <c r="L74" s="73"/>
      <c r="M74" s="73"/>
      <c r="N74" s="73"/>
      <c r="O74" s="73"/>
      <c r="P74" s="73"/>
      <c r="Q74" s="73"/>
      <c r="R74" s="73"/>
      <c r="S74" s="73"/>
      <c r="T74" s="73"/>
      <c r="U74" s="73"/>
      <c r="V74" s="73"/>
      <c r="W74" s="73"/>
      <c r="X74" s="73"/>
      <c r="Y74" s="73"/>
      <c r="Z74" s="73"/>
      <c r="AA74" s="73"/>
      <c r="AB74" s="73"/>
      <c r="AC74" s="73"/>
      <c r="AD74" s="73"/>
      <c r="AE74" s="71"/>
      <c r="AF74" s="73"/>
      <c r="AG74" s="71"/>
      <c r="AH74" s="71" t="str">
        <f>+IF(OR(AF74=1,AF74&lt;=5),"Moderado",IF(OR(AF74=6,AF74&lt;=11),"Mayor","Catastrófico"))</f>
        <v>Moderado</v>
      </c>
      <c r="AI74" s="110"/>
      <c r="AJ74" s="71"/>
      <c r="AK74" s="76"/>
      <c r="AL74" s="76"/>
      <c r="AM74" s="98"/>
      <c r="AN74" s="98"/>
      <c r="AO74" s="47" t="str">
        <f t="shared" si="0"/>
        <v/>
      </c>
      <c r="AP74" s="98"/>
      <c r="AQ74" s="47" t="str">
        <f t="shared" si="1"/>
        <v/>
      </c>
      <c r="AR74" s="98"/>
      <c r="AS74" s="47" t="str">
        <f t="shared" si="2"/>
        <v/>
      </c>
      <c r="AT74" s="98"/>
      <c r="AU74" s="47" t="str">
        <f t="shared" si="3"/>
        <v/>
      </c>
      <c r="AV74" s="98"/>
      <c r="AW74" s="47" t="str">
        <f t="shared" si="4"/>
        <v/>
      </c>
      <c r="AX74" s="98"/>
      <c r="AY74" s="47" t="str">
        <f t="shared" si="5"/>
        <v/>
      </c>
      <c r="AZ74" s="98"/>
      <c r="BA74" s="47" t="str">
        <f t="shared" si="6"/>
        <v/>
      </c>
      <c r="BB74" s="101"/>
      <c r="BC74" s="101"/>
      <c r="BD74" s="98"/>
      <c r="BE74" s="101"/>
      <c r="BF74" s="101"/>
      <c r="BG74" s="101"/>
      <c r="BH74" s="71"/>
      <c r="BI74" s="69"/>
      <c r="BJ74" s="70"/>
      <c r="BK74" s="70"/>
      <c r="BL74" s="69"/>
      <c r="BM74" s="69"/>
      <c r="BN74" s="71"/>
      <c r="BO74" s="71"/>
      <c r="BP74" s="173"/>
      <c r="BQ74" s="173"/>
      <c r="BR74" s="173"/>
      <c r="BS74" s="173"/>
      <c r="BT74" s="173"/>
      <c r="BU74" s="173"/>
      <c r="BV74" s="173"/>
      <c r="BW74" s="173"/>
      <c r="BX74" s="173"/>
      <c r="BY74" s="173"/>
      <c r="BZ74" s="173"/>
      <c r="CA74" s="173"/>
      <c r="CB74" s="173"/>
      <c r="CC74" s="173"/>
      <c r="CD74" s="173"/>
      <c r="CE74" s="174"/>
      <c r="CF74" s="174"/>
      <c r="CG74" s="174"/>
      <c r="CH74" s="174"/>
      <c r="CI74" s="174"/>
      <c r="CJ74" s="174"/>
    </row>
    <row r="75" spans="1:88" ht="33.75" customHeight="1" x14ac:dyDescent="0.25">
      <c r="A75" s="96"/>
      <c r="B75" s="73"/>
      <c r="C75" s="82"/>
      <c r="D75" s="83"/>
      <c r="E75" s="98"/>
      <c r="F75" s="71"/>
      <c r="G75" s="71"/>
      <c r="H75" s="170"/>
      <c r="I75" s="98"/>
      <c r="J75" s="71"/>
      <c r="K75" s="76"/>
      <c r="L75" s="73"/>
      <c r="M75" s="73"/>
      <c r="N75" s="73"/>
      <c r="O75" s="73"/>
      <c r="P75" s="73"/>
      <c r="Q75" s="73"/>
      <c r="R75" s="73"/>
      <c r="S75" s="73"/>
      <c r="T75" s="73"/>
      <c r="U75" s="73"/>
      <c r="V75" s="73"/>
      <c r="W75" s="73"/>
      <c r="X75" s="73"/>
      <c r="Y75" s="73"/>
      <c r="Z75" s="73"/>
      <c r="AA75" s="73"/>
      <c r="AB75" s="73"/>
      <c r="AC75" s="73"/>
      <c r="AD75" s="73"/>
      <c r="AE75" s="71"/>
      <c r="AF75" s="73"/>
      <c r="AG75" s="71"/>
      <c r="AH75" s="71" t="str">
        <f>+IF(OR(AF75=1,AF75&lt;=5),"Moderado",IF(OR(AF75=6,AF75&lt;=11),"Mayor","Catastrófico"))</f>
        <v>Moderado</v>
      </c>
      <c r="AI75" s="110"/>
      <c r="AJ75" s="71"/>
      <c r="AK75" s="76"/>
      <c r="AL75" s="76"/>
      <c r="AM75" s="98"/>
      <c r="AN75" s="98"/>
      <c r="AO75" s="47" t="str">
        <f t="shared" si="0"/>
        <v/>
      </c>
      <c r="AP75" s="98"/>
      <c r="AQ75" s="47" t="str">
        <f t="shared" si="1"/>
        <v/>
      </c>
      <c r="AR75" s="98"/>
      <c r="AS75" s="47" t="str">
        <f t="shared" si="2"/>
        <v/>
      </c>
      <c r="AT75" s="98"/>
      <c r="AU75" s="47" t="str">
        <f t="shared" si="3"/>
        <v/>
      </c>
      <c r="AV75" s="98"/>
      <c r="AW75" s="47" t="str">
        <f t="shared" si="4"/>
        <v/>
      </c>
      <c r="AX75" s="98"/>
      <c r="AY75" s="47" t="str">
        <f t="shared" si="5"/>
        <v/>
      </c>
      <c r="AZ75" s="98"/>
      <c r="BA75" s="47" t="str">
        <f t="shared" si="6"/>
        <v/>
      </c>
      <c r="BB75" s="101"/>
      <c r="BC75" s="101"/>
      <c r="BD75" s="98"/>
      <c r="BE75" s="101"/>
      <c r="BF75" s="101"/>
      <c r="BG75" s="101"/>
      <c r="BH75" s="71"/>
      <c r="BI75" s="69"/>
      <c r="BJ75" s="70"/>
      <c r="BK75" s="70"/>
      <c r="BL75" s="69"/>
      <c r="BM75" s="69"/>
      <c r="BN75" s="71"/>
      <c r="BO75" s="71"/>
      <c r="BP75" s="173"/>
      <c r="BQ75" s="173"/>
      <c r="BR75" s="173"/>
      <c r="BS75" s="173"/>
      <c r="BT75" s="173"/>
      <c r="BU75" s="173"/>
      <c r="BV75" s="173"/>
      <c r="BW75" s="173"/>
      <c r="BX75" s="173"/>
      <c r="BY75" s="173"/>
      <c r="BZ75" s="173"/>
      <c r="CA75" s="173"/>
      <c r="CB75" s="173"/>
      <c r="CC75" s="173"/>
      <c r="CD75" s="173"/>
      <c r="CE75" s="174"/>
      <c r="CF75" s="174"/>
      <c r="CG75" s="174"/>
      <c r="CH75" s="174"/>
      <c r="CI75" s="174"/>
      <c r="CJ75" s="174"/>
    </row>
    <row r="76" spans="1:88" ht="45" customHeight="1" x14ac:dyDescent="0.25">
      <c r="A76" s="96"/>
      <c r="B76" s="73"/>
      <c r="C76" s="82"/>
      <c r="D76" s="83"/>
      <c r="E76" s="99"/>
      <c r="F76" s="71"/>
      <c r="G76" s="71"/>
      <c r="H76" s="107"/>
      <c r="I76" s="99"/>
      <c r="J76" s="71"/>
      <c r="K76" s="77"/>
      <c r="L76" s="73"/>
      <c r="M76" s="73"/>
      <c r="N76" s="73"/>
      <c r="O76" s="73"/>
      <c r="P76" s="73"/>
      <c r="Q76" s="73"/>
      <c r="R76" s="73"/>
      <c r="S76" s="73"/>
      <c r="T76" s="73"/>
      <c r="U76" s="73"/>
      <c r="V76" s="73"/>
      <c r="W76" s="73"/>
      <c r="X76" s="73"/>
      <c r="Y76" s="73"/>
      <c r="Z76" s="73"/>
      <c r="AA76" s="73"/>
      <c r="AB76" s="73"/>
      <c r="AC76" s="73"/>
      <c r="AD76" s="73"/>
      <c r="AE76" s="71"/>
      <c r="AF76" s="73"/>
      <c r="AG76" s="71"/>
      <c r="AH76" s="71" t="str">
        <f>+IF(OR(AF76=1,AF76&lt;=5),"Moderado",IF(OR(AF76=6,AF76&lt;=11),"Mayor","Catastrófico"))</f>
        <v>Moderado</v>
      </c>
      <c r="AI76" s="110"/>
      <c r="AJ76" s="71"/>
      <c r="AK76" s="77"/>
      <c r="AL76" s="77"/>
      <c r="AM76" s="99"/>
      <c r="AN76" s="99"/>
      <c r="AO76" s="47" t="str">
        <f t="shared" si="0"/>
        <v/>
      </c>
      <c r="AP76" s="99"/>
      <c r="AQ76" s="47" t="str">
        <f t="shared" si="1"/>
        <v/>
      </c>
      <c r="AR76" s="99"/>
      <c r="AS76" s="47" t="str">
        <f t="shared" si="2"/>
        <v/>
      </c>
      <c r="AT76" s="99"/>
      <c r="AU76" s="47" t="str">
        <f t="shared" si="3"/>
        <v/>
      </c>
      <c r="AV76" s="99"/>
      <c r="AW76" s="47" t="str">
        <f t="shared" si="4"/>
        <v/>
      </c>
      <c r="AX76" s="99"/>
      <c r="AY76" s="47" t="str">
        <f t="shared" si="5"/>
        <v/>
      </c>
      <c r="AZ76" s="99"/>
      <c r="BA76" s="47" t="str">
        <f t="shared" si="6"/>
        <v/>
      </c>
      <c r="BB76" s="102"/>
      <c r="BC76" s="102"/>
      <c r="BD76" s="99"/>
      <c r="BE76" s="102"/>
      <c r="BF76" s="102"/>
      <c r="BG76" s="102"/>
      <c r="BH76" s="71"/>
      <c r="BI76" s="69"/>
      <c r="BJ76" s="70"/>
      <c r="BK76" s="70"/>
      <c r="BL76" s="69"/>
      <c r="BM76" s="69"/>
      <c r="BN76" s="71"/>
      <c r="BO76" s="71"/>
      <c r="BP76" s="173"/>
      <c r="BQ76" s="173"/>
      <c r="BR76" s="173"/>
      <c r="BS76" s="173"/>
      <c r="BT76" s="173"/>
      <c r="BU76" s="173"/>
      <c r="BV76" s="173"/>
      <c r="BW76" s="173"/>
      <c r="BX76" s="173"/>
      <c r="BY76" s="173"/>
      <c r="BZ76" s="173"/>
      <c r="CA76" s="173"/>
      <c r="CB76" s="173"/>
      <c r="CC76" s="173"/>
      <c r="CD76" s="173"/>
      <c r="CE76" s="174"/>
      <c r="CF76" s="174"/>
      <c r="CG76" s="174"/>
      <c r="CH76" s="174"/>
      <c r="CI76" s="174"/>
      <c r="CJ76" s="174"/>
    </row>
    <row r="77" spans="1:88" ht="50.25" customHeight="1" x14ac:dyDescent="0.25">
      <c r="A77" s="96" t="s">
        <v>76</v>
      </c>
      <c r="B77" s="73" t="s">
        <v>210</v>
      </c>
      <c r="C77" s="82" t="s">
        <v>272</v>
      </c>
      <c r="D77" s="83" t="str">
        <f>+'Riesgo Corrupción'!C15</f>
        <v>Posibilidad de afectacion reputacional por la pérdida, manipulación o alteración intencional de la información y de los expedientes físicos de los procesos, para beneficio propio o de particulares.</v>
      </c>
      <c r="E77" s="97" t="s">
        <v>284</v>
      </c>
      <c r="F77" s="71" t="s">
        <v>124</v>
      </c>
      <c r="G77" s="71" t="s">
        <v>143</v>
      </c>
      <c r="H77" s="179" t="s">
        <v>413</v>
      </c>
      <c r="I77" s="97" t="s">
        <v>274</v>
      </c>
      <c r="J77" s="71" t="s">
        <v>114</v>
      </c>
      <c r="K77" s="75" t="s">
        <v>226</v>
      </c>
      <c r="L77" s="73" t="s">
        <v>172</v>
      </c>
      <c r="M77" s="73" t="s">
        <v>172</v>
      </c>
      <c r="N77" s="73" t="s">
        <v>172</v>
      </c>
      <c r="O77" s="73" t="s">
        <v>172</v>
      </c>
      <c r="P77" s="73" t="s">
        <v>168</v>
      </c>
      <c r="Q77" s="73" t="s">
        <v>172</v>
      </c>
      <c r="R77" s="73" t="s">
        <v>172</v>
      </c>
      <c r="S77" s="73" t="s">
        <v>172</v>
      </c>
      <c r="T77" s="73" t="s">
        <v>168</v>
      </c>
      <c r="U77" s="73" t="s">
        <v>168</v>
      </c>
      <c r="V77" s="73" t="s">
        <v>168</v>
      </c>
      <c r="W77" s="73" t="s">
        <v>168</v>
      </c>
      <c r="X77" s="73" t="s">
        <v>172</v>
      </c>
      <c r="Y77" s="73" t="s">
        <v>168</v>
      </c>
      <c r="Z77" s="73" t="s">
        <v>168</v>
      </c>
      <c r="AA77" s="73" t="s">
        <v>172</v>
      </c>
      <c r="AB77" s="73" t="s">
        <v>168</v>
      </c>
      <c r="AC77" s="73" t="s">
        <v>168</v>
      </c>
      <c r="AD77" s="73" t="s">
        <v>172</v>
      </c>
      <c r="AE77" s="71">
        <f>COUNTIF(L77:AD82, "SI")</f>
        <v>9</v>
      </c>
      <c r="AF77" s="73" t="s">
        <v>61</v>
      </c>
      <c r="AG77" s="71">
        <f>+VLOOKUP(AF77,[6]Listados!$K$8:$L$12,2,0)</f>
        <v>1</v>
      </c>
      <c r="AH77" s="71" t="str">
        <f>+IF(OR(AE77=1,AE77&lt;=5),"Moderado",IF(OR(AE77=6,AE77&lt;=11),"Mayor","Catastrófico"))</f>
        <v>Mayor</v>
      </c>
      <c r="AI77" s="110" t="e">
        <f>+VLOOKUP(AH77,[6]Listados!K67:L71,2,0)</f>
        <v>#N/A</v>
      </c>
      <c r="AJ77" s="71" t="str">
        <f>IF(AND(AF77&lt;&gt;"",AH77&lt;&gt;""),VLOOKUP(AF77&amp;AH77,Listados!$M$3:$N$27,2,FALSE),"")</f>
        <v>Alto</v>
      </c>
      <c r="AK77" s="75" t="str">
        <f>+'Descripción del Control '!B$11</f>
        <v>El servidor del archivo central designado por el/la Director/a Administrativo/a (para el nivel central) y  el servidor designado por el/la Alcalde(sa) local (para el nivel local), cada vez que realice el préstamo de un documento o expediente diligenciará el formato GDI-GPD-F018 o GDI-GPD-F021, según corresponda. Al momento de la devolución realizará la revisión de los documentos y/o expedientes para comprobar el estado en que se reciben. Según lo anterior para generar este reporte de los préstamos de documentos, se debe remitir a la Dirección Administrativa por parte del encargado del Archivo Central o Alcaldía Local el formato GDI-GPD-F018 (formato excel) de manera mensual, en caso de que no se remita este reporte se entenderá que no se realizaron préstamos durante el periodo de reporte. 
Si en el momento de la devolución del expediente, el encargado del Archivo Central o Alcaldía Local evidencia que no se encuentra completo frente al estado en el que fue prestado, informará al funcionario y al jefe o director de la dependencia a la que le realizó el préstamo a través de una comunicación oficial con copia a la Dirección Administrativa y se dejará registro en el formato GDI-GPD-F023 de acuerdo con los lineamientos establecidos en las instrucciones GDI-GPD-IN012.
Como evidencia de la ejecución del control quedan los formatos GDI-GPD-F018, GDI-GPD-F021, GDI-GPD-F023 y las comunicaciones oficiales.</v>
      </c>
      <c r="AL77" s="75" t="s">
        <v>413</v>
      </c>
      <c r="AM77" s="97" t="s">
        <v>175</v>
      </c>
      <c r="AN77" s="97" t="s">
        <v>168</v>
      </c>
      <c r="AO77" s="47">
        <f>+IF(AN77="si",15,"")</f>
        <v>15</v>
      </c>
      <c r="AP77" s="97" t="s">
        <v>168</v>
      </c>
      <c r="AQ77" s="47">
        <f>+IF(AP77="si",15,"")</f>
        <v>15</v>
      </c>
      <c r="AR77" s="97" t="s">
        <v>168</v>
      </c>
      <c r="AS77" s="47">
        <f t="shared" si="2"/>
        <v>15</v>
      </c>
      <c r="AT77" s="97" t="s">
        <v>192</v>
      </c>
      <c r="AU77" s="47">
        <f t="shared" si="3"/>
        <v>10</v>
      </c>
      <c r="AV77" s="97" t="s">
        <v>168</v>
      </c>
      <c r="AW77" s="47">
        <f>+IF(AV77="si",15,"")</f>
        <v>15</v>
      </c>
      <c r="AX77" s="97" t="s">
        <v>168</v>
      </c>
      <c r="AY77" s="47">
        <f t="shared" si="5"/>
        <v>15</v>
      </c>
      <c r="AZ77" s="97" t="s">
        <v>169</v>
      </c>
      <c r="BA77" s="47">
        <f t="shared" si="6"/>
        <v>10</v>
      </c>
      <c r="BB77" s="97">
        <f t="shared" si="7"/>
        <v>95</v>
      </c>
      <c r="BC77" s="97" t="str">
        <f t="shared" si="8"/>
        <v>Moderado</v>
      </c>
      <c r="BD77" s="97" t="s">
        <v>170</v>
      </c>
      <c r="BE77" s="97" t="str">
        <f t="shared" si="9"/>
        <v>Fuerte</v>
      </c>
      <c r="BF77" s="97" t="str">
        <f t="shared" si="10"/>
        <v>Moderado</v>
      </c>
      <c r="BG77" s="97">
        <f t="shared" si="11"/>
        <v>50</v>
      </c>
      <c r="BH77" s="71">
        <f>AVERAGE(BG77)</f>
        <v>50</v>
      </c>
      <c r="BI77" s="69" t="str">
        <f>IF(BH77&lt;=50, "Débil", IF(BH77&lt;=99,"Moderado","Fuerte"))</f>
        <v>Débil</v>
      </c>
      <c r="BJ77" s="70">
        <f>+IF(BI77="Fuerte",2,IF(BI77="Moderado",1,0))</f>
        <v>0</v>
      </c>
      <c r="BK77" s="70">
        <f>+AG77-BJ77</f>
        <v>1</v>
      </c>
      <c r="BL77" s="69" t="str">
        <f>+VLOOKUP(BK77,Listados!$J$18:$K$24,2,TRUE)</f>
        <v>Rara Vez</v>
      </c>
      <c r="BM77" s="69" t="str">
        <f>IF(ISBLANK(AH77),"",AH77)</f>
        <v>Mayor</v>
      </c>
      <c r="BN77" s="71" t="str">
        <f>IF(AND(BL77&lt;&gt;"",BM77&lt;&gt;""),VLOOKUP(BL77&amp;BM77,Listados!$M$3:$N$27,2,FALSE),"")</f>
        <v>Alto</v>
      </c>
      <c r="BO77" s="71" t="str">
        <f>+VLOOKUP(BN77,Listados!$P$3:$Q$6,2,FALSE)</f>
        <v>Reducir el riesgo</v>
      </c>
      <c r="BP77" s="173"/>
      <c r="BQ77" s="173"/>
      <c r="BR77" s="173"/>
      <c r="BS77" s="173"/>
      <c r="BT77" s="173"/>
      <c r="BU77" s="173"/>
      <c r="BV77" s="173"/>
      <c r="BW77" s="173"/>
      <c r="BX77" s="173"/>
      <c r="BY77" s="173"/>
      <c r="BZ77" s="173"/>
      <c r="CA77" s="173"/>
      <c r="CB77" s="173"/>
      <c r="CC77" s="173"/>
      <c r="CD77" s="173"/>
      <c r="CE77" s="174" t="s">
        <v>284</v>
      </c>
      <c r="CF77" s="174" t="s">
        <v>284</v>
      </c>
      <c r="CG77" s="174" t="s">
        <v>284</v>
      </c>
      <c r="CH77" s="174" t="s">
        <v>284</v>
      </c>
      <c r="CI77" s="174" t="s">
        <v>284</v>
      </c>
      <c r="CJ77" s="174" t="s">
        <v>284</v>
      </c>
    </row>
    <row r="78" spans="1:88" ht="32.25" customHeight="1" x14ac:dyDescent="0.25">
      <c r="A78" s="96"/>
      <c r="B78" s="73"/>
      <c r="C78" s="82"/>
      <c r="D78" s="83"/>
      <c r="E78" s="98"/>
      <c r="F78" s="71"/>
      <c r="G78" s="71"/>
      <c r="H78" s="170"/>
      <c r="I78" s="98"/>
      <c r="J78" s="71"/>
      <c r="K78" s="77"/>
      <c r="L78" s="73"/>
      <c r="M78" s="73"/>
      <c r="N78" s="73"/>
      <c r="O78" s="73"/>
      <c r="P78" s="73"/>
      <c r="Q78" s="73"/>
      <c r="R78" s="73"/>
      <c r="S78" s="73"/>
      <c r="T78" s="73"/>
      <c r="U78" s="73"/>
      <c r="V78" s="73"/>
      <c r="W78" s="73"/>
      <c r="X78" s="73"/>
      <c r="Y78" s="73"/>
      <c r="Z78" s="73"/>
      <c r="AA78" s="73"/>
      <c r="AB78" s="73"/>
      <c r="AC78" s="73"/>
      <c r="AD78" s="73"/>
      <c r="AE78" s="71"/>
      <c r="AF78" s="73"/>
      <c r="AG78" s="71"/>
      <c r="AH78" s="71" t="str">
        <f>+IF(OR(AF78=1,AF78&lt;=5),"Moderado",IF(OR(AF78=6,AF78&lt;=11),"Mayor","Catastrófico"))</f>
        <v>Moderado</v>
      </c>
      <c r="AI78" s="110"/>
      <c r="AJ78" s="71"/>
      <c r="AK78" s="76"/>
      <c r="AL78" s="76"/>
      <c r="AM78" s="98"/>
      <c r="AN78" s="98"/>
      <c r="AO78" s="47" t="str">
        <f t="shared" si="0"/>
        <v/>
      </c>
      <c r="AP78" s="98"/>
      <c r="AQ78" s="47" t="str">
        <f t="shared" si="1"/>
        <v/>
      </c>
      <c r="AR78" s="98"/>
      <c r="AS78" s="47" t="str">
        <f t="shared" si="2"/>
        <v/>
      </c>
      <c r="AT78" s="98"/>
      <c r="AU78" s="47" t="str">
        <f t="shared" si="3"/>
        <v/>
      </c>
      <c r="AV78" s="98"/>
      <c r="AW78" s="47" t="str">
        <f t="shared" si="4"/>
        <v/>
      </c>
      <c r="AX78" s="98"/>
      <c r="AY78" s="47" t="str">
        <f t="shared" si="5"/>
        <v/>
      </c>
      <c r="AZ78" s="98"/>
      <c r="BA78" s="47" t="str">
        <f t="shared" si="6"/>
        <v/>
      </c>
      <c r="BB78" s="98" t="str">
        <f t="shared" si="7"/>
        <v/>
      </c>
      <c r="BC78" s="98" t="str">
        <f t="shared" si="8"/>
        <v/>
      </c>
      <c r="BD78" s="98"/>
      <c r="BE78" s="98" t="str">
        <f t="shared" si="9"/>
        <v>Débil</v>
      </c>
      <c r="BF78" s="98" t="str">
        <f t="shared" si="10"/>
        <v>Débil</v>
      </c>
      <c r="BG78" s="98">
        <f t="shared" si="11"/>
        <v>0</v>
      </c>
      <c r="BH78" s="71"/>
      <c r="BI78" s="69"/>
      <c r="BJ78" s="70"/>
      <c r="BK78" s="70"/>
      <c r="BL78" s="69"/>
      <c r="BM78" s="69"/>
      <c r="BN78" s="71"/>
      <c r="BO78" s="71"/>
      <c r="BP78" s="173"/>
      <c r="BQ78" s="173"/>
      <c r="BR78" s="173"/>
      <c r="BS78" s="173"/>
      <c r="BT78" s="173"/>
      <c r="BU78" s="173"/>
      <c r="BV78" s="173"/>
      <c r="BW78" s="173"/>
      <c r="BX78" s="173"/>
      <c r="BY78" s="173"/>
      <c r="BZ78" s="173"/>
      <c r="CA78" s="173"/>
      <c r="CB78" s="173"/>
      <c r="CC78" s="173"/>
      <c r="CD78" s="173"/>
      <c r="CE78" s="174"/>
      <c r="CF78" s="174"/>
      <c r="CG78" s="174"/>
      <c r="CH78" s="174"/>
      <c r="CI78" s="174"/>
      <c r="CJ78" s="174"/>
    </row>
    <row r="79" spans="1:88" ht="28.5" customHeight="1" x14ac:dyDescent="0.25">
      <c r="A79" s="96"/>
      <c r="B79" s="73"/>
      <c r="C79" s="82"/>
      <c r="D79" s="83"/>
      <c r="E79" s="98"/>
      <c r="F79" s="71"/>
      <c r="G79" s="71"/>
      <c r="H79" s="170"/>
      <c r="I79" s="98"/>
      <c r="J79" s="71"/>
      <c r="K79" s="75" t="s">
        <v>414</v>
      </c>
      <c r="L79" s="73"/>
      <c r="M79" s="73"/>
      <c r="N79" s="73"/>
      <c r="O79" s="73"/>
      <c r="P79" s="73"/>
      <c r="Q79" s="73"/>
      <c r="R79" s="73"/>
      <c r="S79" s="73"/>
      <c r="T79" s="73"/>
      <c r="U79" s="73"/>
      <c r="V79" s="73"/>
      <c r="W79" s="73"/>
      <c r="X79" s="73"/>
      <c r="Y79" s="73"/>
      <c r="Z79" s="73"/>
      <c r="AA79" s="73"/>
      <c r="AB79" s="73"/>
      <c r="AC79" s="73"/>
      <c r="AD79" s="73"/>
      <c r="AE79" s="71"/>
      <c r="AF79" s="73"/>
      <c r="AG79" s="71"/>
      <c r="AH79" s="71" t="str">
        <f>+IF(OR(AF79=1,AF79&lt;=5),"Moderado",IF(OR(AF79=6,AF79&lt;=11),"Mayor","Catastrófico"))</f>
        <v>Moderado</v>
      </c>
      <c r="AI79" s="110"/>
      <c r="AJ79" s="71"/>
      <c r="AK79" s="76"/>
      <c r="AL79" s="76"/>
      <c r="AM79" s="98"/>
      <c r="AN79" s="98"/>
      <c r="AO79" s="47" t="str">
        <f t="shared" si="0"/>
        <v/>
      </c>
      <c r="AP79" s="98"/>
      <c r="AQ79" s="47" t="str">
        <f t="shared" si="1"/>
        <v/>
      </c>
      <c r="AR79" s="98"/>
      <c r="AS79" s="47" t="str">
        <f t="shared" si="2"/>
        <v/>
      </c>
      <c r="AT79" s="98"/>
      <c r="AU79" s="47" t="str">
        <f t="shared" si="3"/>
        <v/>
      </c>
      <c r="AV79" s="98"/>
      <c r="AW79" s="47" t="str">
        <f t="shared" si="4"/>
        <v/>
      </c>
      <c r="AX79" s="98"/>
      <c r="AY79" s="47" t="str">
        <f t="shared" si="5"/>
        <v/>
      </c>
      <c r="AZ79" s="98"/>
      <c r="BA79" s="47" t="str">
        <f t="shared" si="6"/>
        <v/>
      </c>
      <c r="BB79" s="98" t="str">
        <f t="shared" si="7"/>
        <v/>
      </c>
      <c r="BC79" s="98" t="str">
        <f t="shared" si="8"/>
        <v/>
      </c>
      <c r="BD79" s="98"/>
      <c r="BE79" s="98" t="str">
        <f t="shared" si="9"/>
        <v>Débil</v>
      </c>
      <c r="BF79" s="98" t="str">
        <f t="shared" si="10"/>
        <v>Débil</v>
      </c>
      <c r="BG79" s="98">
        <f t="shared" si="11"/>
        <v>0</v>
      </c>
      <c r="BH79" s="71"/>
      <c r="BI79" s="69"/>
      <c r="BJ79" s="70"/>
      <c r="BK79" s="70"/>
      <c r="BL79" s="69"/>
      <c r="BM79" s="69"/>
      <c r="BN79" s="71"/>
      <c r="BO79" s="71"/>
      <c r="BP79" s="173"/>
      <c r="BQ79" s="173"/>
      <c r="BR79" s="173"/>
      <c r="BS79" s="173"/>
      <c r="BT79" s="173"/>
      <c r="BU79" s="173"/>
      <c r="BV79" s="173"/>
      <c r="BW79" s="173"/>
      <c r="BX79" s="173"/>
      <c r="BY79" s="173"/>
      <c r="BZ79" s="173"/>
      <c r="CA79" s="173"/>
      <c r="CB79" s="173"/>
      <c r="CC79" s="173"/>
      <c r="CD79" s="173"/>
      <c r="CE79" s="174"/>
      <c r="CF79" s="174"/>
      <c r="CG79" s="174"/>
      <c r="CH79" s="174"/>
      <c r="CI79" s="174"/>
      <c r="CJ79" s="174"/>
    </row>
    <row r="80" spans="1:88" ht="30.75" customHeight="1" x14ac:dyDescent="0.25">
      <c r="A80" s="96"/>
      <c r="B80" s="73"/>
      <c r="C80" s="82"/>
      <c r="D80" s="83"/>
      <c r="E80" s="98"/>
      <c r="F80" s="71"/>
      <c r="G80" s="71"/>
      <c r="H80" s="170"/>
      <c r="I80" s="98"/>
      <c r="J80" s="71"/>
      <c r="K80" s="76"/>
      <c r="L80" s="73"/>
      <c r="M80" s="73"/>
      <c r="N80" s="73"/>
      <c r="O80" s="73"/>
      <c r="P80" s="73"/>
      <c r="Q80" s="73"/>
      <c r="R80" s="73"/>
      <c r="S80" s="73"/>
      <c r="T80" s="73"/>
      <c r="U80" s="73"/>
      <c r="V80" s="73"/>
      <c r="W80" s="73"/>
      <c r="X80" s="73"/>
      <c r="Y80" s="73"/>
      <c r="Z80" s="73"/>
      <c r="AA80" s="73"/>
      <c r="AB80" s="73"/>
      <c r="AC80" s="73"/>
      <c r="AD80" s="73"/>
      <c r="AE80" s="71"/>
      <c r="AF80" s="73"/>
      <c r="AG80" s="71"/>
      <c r="AH80" s="71" t="str">
        <f>+IF(OR(AF80=1,AF80&lt;=5),"Moderado",IF(OR(AF80=6,AF80&lt;=11),"Mayor","Catastrófico"))</f>
        <v>Moderado</v>
      </c>
      <c r="AI80" s="110"/>
      <c r="AJ80" s="71"/>
      <c r="AK80" s="76"/>
      <c r="AL80" s="76"/>
      <c r="AM80" s="98"/>
      <c r="AN80" s="98"/>
      <c r="AO80" s="47" t="str">
        <f t="shared" si="0"/>
        <v/>
      </c>
      <c r="AP80" s="98"/>
      <c r="AQ80" s="47" t="str">
        <f t="shared" si="1"/>
        <v/>
      </c>
      <c r="AR80" s="98"/>
      <c r="AS80" s="47" t="str">
        <f t="shared" si="2"/>
        <v/>
      </c>
      <c r="AT80" s="98"/>
      <c r="AU80" s="47" t="str">
        <f t="shared" si="3"/>
        <v/>
      </c>
      <c r="AV80" s="98"/>
      <c r="AW80" s="47" t="str">
        <f t="shared" si="4"/>
        <v/>
      </c>
      <c r="AX80" s="98"/>
      <c r="AY80" s="47" t="str">
        <f t="shared" si="5"/>
        <v/>
      </c>
      <c r="AZ80" s="98"/>
      <c r="BA80" s="47" t="str">
        <f t="shared" si="6"/>
        <v/>
      </c>
      <c r="BB80" s="98" t="str">
        <f t="shared" si="7"/>
        <v/>
      </c>
      <c r="BC80" s="98" t="str">
        <f t="shared" si="8"/>
        <v/>
      </c>
      <c r="BD80" s="98"/>
      <c r="BE80" s="98" t="str">
        <f t="shared" si="9"/>
        <v>Débil</v>
      </c>
      <c r="BF80" s="98" t="str">
        <f t="shared" si="10"/>
        <v>Débil</v>
      </c>
      <c r="BG80" s="98">
        <f t="shared" si="11"/>
        <v>0</v>
      </c>
      <c r="BH80" s="71"/>
      <c r="BI80" s="69"/>
      <c r="BJ80" s="70"/>
      <c r="BK80" s="70"/>
      <c r="BL80" s="69"/>
      <c r="BM80" s="69"/>
      <c r="BN80" s="71"/>
      <c r="BO80" s="71"/>
      <c r="BP80" s="173"/>
      <c r="BQ80" s="173"/>
      <c r="BR80" s="173"/>
      <c r="BS80" s="173"/>
      <c r="BT80" s="173"/>
      <c r="BU80" s="173"/>
      <c r="BV80" s="173"/>
      <c r="BW80" s="173"/>
      <c r="BX80" s="173"/>
      <c r="BY80" s="173"/>
      <c r="BZ80" s="173"/>
      <c r="CA80" s="173"/>
      <c r="CB80" s="173"/>
      <c r="CC80" s="173"/>
      <c r="CD80" s="173"/>
      <c r="CE80" s="174"/>
      <c r="CF80" s="174"/>
      <c r="CG80" s="174"/>
      <c r="CH80" s="174"/>
      <c r="CI80" s="174"/>
      <c r="CJ80" s="174"/>
    </row>
    <row r="81" spans="1:88" ht="33" customHeight="1" x14ac:dyDescent="0.25">
      <c r="A81" s="96"/>
      <c r="B81" s="73"/>
      <c r="C81" s="82"/>
      <c r="D81" s="83"/>
      <c r="E81" s="98"/>
      <c r="F81" s="71"/>
      <c r="G81" s="71"/>
      <c r="H81" s="170"/>
      <c r="I81" s="98"/>
      <c r="J81" s="71"/>
      <c r="K81" s="95" t="s">
        <v>415</v>
      </c>
      <c r="L81" s="73"/>
      <c r="M81" s="73"/>
      <c r="N81" s="73"/>
      <c r="O81" s="73"/>
      <c r="P81" s="73"/>
      <c r="Q81" s="73"/>
      <c r="R81" s="73"/>
      <c r="S81" s="73"/>
      <c r="T81" s="73"/>
      <c r="U81" s="73"/>
      <c r="V81" s="73"/>
      <c r="W81" s="73"/>
      <c r="X81" s="73"/>
      <c r="Y81" s="73"/>
      <c r="Z81" s="73"/>
      <c r="AA81" s="73"/>
      <c r="AB81" s="73"/>
      <c r="AC81" s="73"/>
      <c r="AD81" s="73"/>
      <c r="AE81" s="71"/>
      <c r="AF81" s="73"/>
      <c r="AG81" s="71"/>
      <c r="AH81" s="71" t="str">
        <f>+IF(OR(AF81=1,AF81&lt;=5),"Moderado",IF(OR(AF81=6,AF81&lt;=11),"Mayor","Catastrófico"))</f>
        <v>Moderado</v>
      </c>
      <c r="AI81" s="110"/>
      <c r="AJ81" s="71"/>
      <c r="AK81" s="76"/>
      <c r="AL81" s="76"/>
      <c r="AM81" s="98"/>
      <c r="AN81" s="98"/>
      <c r="AO81" s="47" t="str">
        <f t="shared" si="0"/>
        <v/>
      </c>
      <c r="AP81" s="98"/>
      <c r="AQ81" s="47" t="str">
        <f t="shared" si="1"/>
        <v/>
      </c>
      <c r="AR81" s="98"/>
      <c r="AS81" s="47" t="str">
        <f t="shared" si="2"/>
        <v/>
      </c>
      <c r="AT81" s="98"/>
      <c r="AU81" s="47" t="str">
        <f t="shared" si="3"/>
        <v/>
      </c>
      <c r="AV81" s="98"/>
      <c r="AW81" s="47" t="str">
        <f t="shared" si="4"/>
        <v/>
      </c>
      <c r="AX81" s="98"/>
      <c r="AY81" s="47" t="str">
        <f t="shared" si="5"/>
        <v/>
      </c>
      <c r="AZ81" s="98"/>
      <c r="BA81" s="47" t="str">
        <f t="shared" si="6"/>
        <v/>
      </c>
      <c r="BB81" s="98" t="str">
        <f t="shared" si="7"/>
        <v/>
      </c>
      <c r="BC81" s="98" t="str">
        <f t="shared" si="8"/>
        <v/>
      </c>
      <c r="BD81" s="98"/>
      <c r="BE81" s="98" t="str">
        <f t="shared" si="9"/>
        <v>Débil</v>
      </c>
      <c r="BF81" s="98" t="str">
        <f t="shared" si="10"/>
        <v>Débil</v>
      </c>
      <c r="BG81" s="98">
        <f t="shared" si="11"/>
        <v>0</v>
      </c>
      <c r="BH81" s="71"/>
      <c r="BI81" s="69"/>
      <c r="BJ81" s="70"/>
      <c r="BK81" s="70"/>
      <c r="BL81" s="69"/>
      <c r="BM81" s="69"/>
      <c r="BN81" s="71"/>
      <c r="BO81" s="71"/>
      <c r="BP81" s="173"/>
      <c r="BQ81" s="173"/>
      <c r="BR81" s="173"/>
      <c r="BS81" s="173"/>
      <c r="BT81" s="173"/>
      <c r="BU81" s="173"/>
      <c r="BV81" s="173"/>
      <c r="BW81" s="173"/>
      <c r="BX81" s="173"/>
      <c r="BY81" s="173"/>
      <c r="BZ81" s="173"/>
      <c r="CA81" s="173"/>
      <c r="CB81" s="173"/>
      <c r="CC81" s="173"/>
      <c r="CD81" s="173"/>
      <c r="CE81" s="174"/>
      <c r="CF81" s="174"/>
      <c r="CG81" s="174"/>
      <c r="CH81" s="174"/>
      <c r="CI81" s="174"/>
      <c r="CJ81" s="174"/>
    </row>
    <row r="82" spans="1:88" ht="35.25" customHeight="1" x14ac:dyDescent="0.25">
      <c r="A82" s="96"/>
      <c r="B82" s="73"/>
      <c r="C82" s="82"/>
      <c r="D82" s="83"/>
      <c r="E82" s="99"/>
      <c r="F82" s="71"/>
      <c r="G82" s="71"/>
      <c r="H82" s="107"/>
      <c r="I82" s="99"/>
      <c r="J82" s="71"/>
      <c r="K82" s="95"/>
      <c r="L82" s="73"/>
      <c r="M82" s="73"/>
      <c r="N82" s="73"/>
      <c r="O82" s="73"/>
      <c r="P82" s="73"/>
      <c r="Q82" s="73"/>
      <c r="R82" s="73"/>
      <c r="S82" s="73"/>
      <c r="T82" s="73"/>
      <c r="U82" s="73"/>
      <c r="V82" s="73"/>
      <c r="W82" s="73"/>
      <c r="X82" s="73"/>
      <c r="Y82" s="73"/>
      <c r="Z82" s="73"/>
      <c r="AA82" s="73"/>
      <c r="AB82" s="73"/>
      <c r="AC82" s="73"/>
      <c r="AD82" s="73"/>
      <c r="AE82" s="71"/>
      <c r="AF82" s="73"/>
      <c r="AG82" s="71"/>
      <c r="AH82" s="71" t="str">
        <f>+IF(OR(AF82=1,AF82&lt;=5),"Moderado",IF(OR(AF82=6,AF82&lt;=11),"Mayor","Catastrófico"))</f>
        <v>Moderado</v>
      </c>
      <c r="AI82" s="110"/>
      <c r="AJ82" s="71"/>
      <c r="AK82" s="77"/>
      <c r="AL82" s="77"/>
      <c r="AM82" s="99"/>
      <c r="AN82" s="99"/>
      <c r="AO82" s="47" t="str">
        <f t="shared" si="0"/>
        <v/>
      </c>
      <c r="AP82" s="99"/>
      <c r="AQ82" s="47" t="str">
        <f t="shared" si="1"/>
        <v/>
      </c>
      <c r="AR82" s="99"/>
      <c r="AS82" s="47" t="str">
        <f t="shared" si="2"/>
        <v/>
      </c>
      <c r="AT82" s="99"/>
      <c r="AU82" s="47" t="str">
        <f t="shared" si="3"/>
        <v/>
      </c>
      <c r="AV82" s="99"/>
      <c r="AW82" s="47" t="str">
        <f t="shared" si="4"/>
        <v/>
      </c>
      <c r="AX82" s="99"/>
      <c r="AY82" s="47" t="str">
        <f t="shared" si="5"/>
        <v/>
      </c>
      <c r="AZ82" s="99"/>
      <c r="BA82" s="47" t="str">
        <f t="shared" si="6"/>
        <v/>
      </c>
      <c r="BB82" s="99" t="str">
        <f t="shared" si="7"/>
        <v/>
      </c>
      <c r="BC82" s="99" t="str">
        <f t="shared" si="8"/>
        <v/>
      </c>
      <c r="BD82" s="99"/>
      <c r="BE82" s="99" t="str">
        <f t="shared" si="9"/>
        <v>Débil</v>
      </c>
      <c r="BF82" s="99" t="str">
        <f t="shared" si="10"/>
        <v>Débil</v>
      </c>
      <c r="BG82" s="99">
        <f t="shared" si="11"/>
        <v>0</v>
      </c>
      <c r="BH82" s="71"/>
      <c r="BI82" s="69"/>
      <c r="BJ82" s="70"/>
      <c r="BK82" s="70"/>
      <c r="BL82" s="69"/>
      <c r="BM82" s="69"/>
      <c r="BN82" s="71"/>
      <c r="BO82" s="71"/>
      <c r="BP82" s="173"/>
      <c r="BQ82" s="173"/>
      <c r="BR82" s="173"/>
      <c r="BS82" s="173"/>
      <c r="BT82" s="173"/>
      <c r="BU82" s="173"/>
      <c r="BV82" s="173"/>
      <c r="BW82" s="173"/>
      <c r="BX82" s="173"/>
      <c r="BY82" s="173"/>
      <c r="BZ82" s="173"/>
      <c r="CA82" s="173"/>
      <c r="CB82" s="173"/>
      <c r="CC82" s="173"/>
      <c r="CD82" s="173"/>
      <c r="CE82" s="174"/>
      <c r="CF82" s="174"/>
      <c r="CG82" s="174"/>
      <c r="CH82" s="174"/>
      <c r="CI82" s="174"/>
      <c r="CJ82" s="174"/>
    </row>
    <row r="83" spans="1:88" ht="84" customHeight="1" x14ac:dyDescent="0.25">
      <c r="A83" s="96" t="s">
        <v>77</v>
      </c>
      <c r="B83" s="73" t="s">
        <v>207</v>
      </c>
      <c r="C83" s="82" t="s">
        <v>268</v>
      </c>
      <c r="D83" s="75" t="str">
        <f>+'Riesgo Corrupción'!C18</f>
        <v xml:space="preserve">Posibilidad de afectación económica y reputacional por adquirir y/o comprar bienes muebles e inmuebles o servicios sin el lleno de los requisitos legales y/o técnicos en beneficio propio o de un particular. </v>
      </c>
      <c r="E83" s="97" t="s">
        <v>284</v>
      </c>
      <c r="F83" s="71" t="s">
        <v>124</v>
      </c>
      <c r="G83" s="71" t="s">
        <v>100</v>
      </c>
      <c r="H83" s="41" t="s">
        <v>285</v>
      </c>
      <c r="I83" s="50" t="s">
        <v>274</v>
      </c>
      <c r="J83" s="71" t="s">
        <v>101</v>
      </c>
      <c r="K83" s="51" t="s">
        <v>228</v>
      </c>
      <c r="L83" s="73" t="s">
        <v>168</v>
      </c>
      <c r="M83" s="73" t="s">
        <v>168</v>
      </c>
      <c r="N83" s="73" t="s">
        <v>172</v>
      </c>
      <c r="O83" s="73" t="s">
        <v>172</v>
      </c>
      <c r="P83" s="73" t="s">
        <v>168</v>
      </c>
      <c r="Q83" s="73" t="s">
        <v>168</v>
      </c>
      <c r="R83" s="73" t="s">
        <v>168</v>
      </c>
      <c r="S83" s="73" t="s">
        <v>168</v>
      </c>
      <c r="T83" s="73" t="s">
        <v>172</v>
      </c>
      <c r="U83" s="73" t="s">
        <v>168</v>
      </c>
      <c r="V83" s="73" t="s">
        <v>168</v>
      </c>
      <c r="W83" s="73" t="s">
        <v>168</v>
      </c>
      <c r="X83" s="73" t="s">
        <v>168</v>
      </c>
      <c r="Y83" s="73" t="s">
        <v>168</v>
      </c>
      <c r="Z83" s="73" t="s">
        <v>168</v>
      </c>
      <c r="AA83" s="73" t="s">
        <v>172</v>
      </c>
      <c r="AB83" s="73" t="s">
        <v>168</v>
      </c>
      <c r="AC83" s="73" t="s">
        <v>168</v>
      </c>
      <c r="AD83" s="73" t="s">
        <v>172</v>
      </c>
      <c r="AE83" s="71">
        <f>COUNTIF(L83:AD88, "SI")</f>
        <v>14</v>
      </c>
      <c r="AF83" s="73" t="s">
        <v>61</v>
      </c>
      <c r="AG83" s="71">
        <f>+VLOOKUP(AF83,[6]Listados!$K$8:$L$12,2,0)</f>
        <v>1</v>
      </c>
      <c r="AH83" s="71" t="str">
        <f>+IF(OR(AE83=1,AE83&lt;=5),"Moderado",IF(OR(AE83=6,AE83&lt;=11),"Mayor","Catastrófico"))</f>
        <v>Catastrófico</v>
      </c>
      <c r="AI83" s="110" t="e">
        <f>+VLOOKUP(AH83,[6]Listados!K85:L89,2,0)</f>
        <v>#N/A</v>
      </c>
      <c r="AJ83" s="71" t="str">
        <f>IF(AND(AF83&lt;&gt;"",AH83&lt;&gt;""),VLOOKUP(AF83&amp;AH83,Listados!$M$3:$N$27,2,FALSE),"")</f>
        <v>Extremo</v>
      </c>
      <c r="AK83" s="75" t="str">
        <f>+'Descripción del Control '!B$13</f>
        <v xml:space="preserve">El Director(a) de Contratación y el abogado designado por él, cada vez que realicen un proceso de contratación, verifica el cumplimiento de la totalidad de los requisitos y los lineamientos establecidos para la adquisición y/o compra de bienes inmuebles, muebles o servicios de la SDG, de acuerdo con el Procedimiento para la adquisión y administración de bienes y servicios GCO-GCI-P001, Manual de contratación GCO-GCI-M003. 
En caso de que se identifique que la necesidad de contratación no está cumpliendo los requisitos legales y/o técnicos, esta se regresa al área que estructuró la necesidad mediante el aplicativo SIPSE. 
Como soporte queda la trazabilidad del aplicativo SIPSE y una muestra de pantallazos aleatorios del 1% del total de procesos.
En el nivel local, el abogado designado por el (la) Alcalde (sa) Local y el Comite de Contratación cada vez se adelante un proceso de contratación, verifica el cumplimiento de los requisitos y los lineamientos establecidos para la adquisición y/o compra de bienes inmuebles, muebles o servicios de la SDG, de acuerdo con la normatividad vigente y los manuales, procedimientos e instrucciones establecidos y publicados en MATIZ. 
En caso que se incumpla con la normatividad y/o requisitos legales se devuelve al profesional responsable a través del aplicativo SIPSE. 
Como soporte quedan las actas de comite de contratación, estudios previos, y/o las bases de datos con los respectivos enlaces de SIPSE </v>
      </c>
      <c r="AL83" s="75" t="s">
        <v>464</v>
      </c>
      <c r="AM83" s="97" t="s">
        <v>107</v>
      </c>
      <c r="AN83" s="97" t="s">
        <v>168</v>
      </c>
      <c r="AO83" s="47">
        <f>+IF(AN83="si",15,"")</f>
        <v>15</v>
      </c>
      <c r="AP83" s="97" t="s">
        <v>168</v>
      </c>
      <c r="AQ83" s="47">
        <f>+IF(AP83="si",15,"")</f>
        <v>15</v>
      </c>
      <c r="AR83" s="97" t="s">
        <v>168</v>
      </c>
      <c r="AS83" s="47">
        <f t="shared" ref="AS83:AS127" si="12">+IF(AR83="si",15,"")</f>
        <v>15</v>
      </c>
      <c r="AT83" s="97" t="s">
        <v>191</v>
      </c>
      <c r="AU83" s="47">
        <f t="shared" ref="AU83:AU127" si="13">+IF(AT83="Prevenir",15,IF(AT83="Detectar",10,""))</f>
        <v>15</v>
      </c>
      <c r="AV83" s="97" t="s">
        <v>168</v>
      </c>
      <c r="AW83" s="47">
        <f>+IF(AV83="si",15,"")</f>
        <v>15</v>
      </c>
      <c r="AX83" s="97" t="s">
        <v>168</v>
      </c>
      <c r="AY83" s="47">
        <f t="shared" ref="AY83:AY127" si="14">+IF(AX83="si",15,"")</f>
        <v>15</v>
      </c>
      <c r="AZ83" s="97" t="s">
        <v>169</v>
      </c>
      <c r="BA83" s="47">
        <f t="shared" ref="BA83:BA127" si="15">+IF(AZ83="Completa",10,IF(AZ83="Incompleta",5,""))</f>
        <v>10</v>
      </c>
      <c r="BB83" s="97">
        <f t="shared" ref="BB83:BB127" si="16">IF((SUM(AO83,AQ83,AS83,AU83,AW83,AY83,BA83)=0),"",(SUM(AO83,AQ83,AS83,AU83,AW83,AY83,BA83)))</f>
        <v>100</v>
      </c>
      <c r="BC83" s="97" t="str">
        <f t="shared" ref="BC83:BC127" si="17">IF(BB83&lt;=85,"Débil",IF(BB83&lt;=95,"Moderado",IF(BB83=100,"Fuerte","")))</f>
        <v>Fuerte</v>
      </c>
      <c r="BD83" s="97" t="s">
        <v>170</v>
      </c>
      <c r="BE83" s="97" t="str">
        <f t="shared" ref="BE83:BE127" si="18">+IF(BD83="siempre","Fuerte",IF(BD83="Algunas veces","Moderado","Débil"))</f>
        <v>Fuerte</v>
      </c>
      <c r="BF83" s="97" t="str">
        <f t="shared" ref="BF83:BF127" si="19">IF(AND(BC83="Fuerte",BE83="Fuerte"),"Fuerte",IF(AND(BC83="Fuerte",BE83="Moderado"),"Moderado",IF(AND(BC83="Moderado",BE83="Fuerte"),"Moderado",IF(AND(BC83="Moderado",BE83="Moderado"),"Moderado","Débil"))))</f>
        <v>Fuerte</v>
      </c>
      <c r="BG83" s="97">
        <f t="shared" ref="BG83:BG127" si="20">IF(ISBLANK(BF83),"",IF(BF83="Débil", 0, IF(BF83="Moderado",50,100)))</f>
        <v>100</v>
      </c>
      <c r="BH83" s="71">
        <f>AVERAGE(BG83)</f>
        <v>100</v>
      </c>
      <c r="BI83" s="69" t="str">
        <f>IF(BH83&lt;=50, "Débil", IF(BH83&lt;=99,"Moderado","Fuerte"))</f>
        <v>Fuerte</v>
      </c>
      <c r="BJ83" s="70">
        <f>+IF(BI83="Fuerte",2,IF(BI83="Moderado",1,0))</f>
        <v>2</v>
      </c>
      <c r="BK83" s="70">
        <f>+AG83-BJ83</f>
        <v>-1</v>
      </c>
      <c r="BL83" s="69" t="str">
        <f>+VLOOKUP(BK83,Listados!$J$18:$K$24,2,TRUE)</f>
        <v>Rara Vez</v>
      </c>
      <c r="BM83" s="69" t="str">
        <f>IF(ISBLANK(AH83),"",AH83)</f>
        <v>Catastrófico</v>
      </c>
      <c r="BN83" s="71" t="str">
        <f>IF(AND(BL83&lt;&gt;"",BM83&lt;&gt;""),VLOOKUP(BL83&amp;BM83,Listados!$M$3:$N$27,2,FALSE),"")</f>
        <v>Extremo</v>
      </c>
      <c r="BO83" s="71" t="s">
        <v>133</v>
      </c>
      <c r="BP83" s="173"/>
      <c r="BQ83" s="173"/>
      <c r="BR83" s="173"/>
      <c r="BS83" s="173"/>
      <c r="BT83" s="173"/>
      <c r="BU83" s="173"/>
      <c r="BV83" s="173"/>
      <c r="BW83" s="173"/>
      <c r="BX83" s="173"/>
      <c r="BY83" s="173"/>
      <c r="BZ83" s="173"/>
      <c r="CA83" s="173"/>
      <c r="CB83" s="173"/>
      <c r="CC83" s="173"/>
      <c r="CD83" s="173"/>
      <c r="CE83" s="174" t="s">
        <v>284</v>
      </c>
      <c r="CF83" s="174" t="s">
        <v>284</v>
      </c>
      <c r="CG83" s="174" t="s">
        <v>284</v>
      </c>
      <c r="CH83" s="174" t="s">
        <v>284</v>
      </c>
      <c r="CI83" s="174" t="s">
        <v>284</v>
      </c>
      <c r="CJ83" s="174" t="s">
        <v>284</v>
      </c>
    </row>
    <row r="84" spans="1:88" ht="16.5" customHeight="1" x14ac:dyDescent="0.25">
      <c r="A84" s="96"/>
      <c r="B84" s="73"/>
      <c r="C84" s="82"/>
      <c r="D84" s="76"/>
      <c r="E84" s="98"/>
      <c r="F84" s="71"/>
      <c r="G84" s="71"/>
      <c r="H84" s="95" t="s">
        <v>464</v>
      </c>
      <c r="I84" s="97" t="s">
        <v>274</v>
      </c>
      <c r="J84" s="71"/>
      <c r="K84" s="95" t="s">
        <v>466</v>
      </c>
      <c r="L84" s="73"/>
      <c r="M84" s="73"/>
      <c r="N84" s="73"/>
      <c r="O84" s="73"/>
      <c r="P84" s="73"/>
      <c r="Q84" s="73"/>
      <c r="R84" s="73"/>
      <c r="S84" s="73"/>
      <c r="T84" s="73"/>
      <c r="U84" s="73"/>
      <c r="V84" s="73"/>
      <c r="W84" s="73"/>
      <c r="X84" s="73"/>
      <c r="Y84" s="73"/>
      <c r="Z84" s="73"/>
      <c r="AA84" s="73"/>
      <c r="AB84" s="73"/>
      <c r="AC84" s="73"/>
      <c r="AD84" s="73"/>
      <c r="AE84" s="71"/>
      <c r="AF84" s="73"/>
      <c r="AG84" s="71"/>
      <c r="AH84" s="71" t="str">
        <f>+IF(OR(AF84=1,AF84&lt;=5),"Moderado",IF(OR(AF84=6,AF84&lt;=11),"Mayor","Catastrófico"))</f>
        <v>Moderado</v>
      </c>
      <c r="AI84" s="110"/>
      <c r="AJ84" s="71"/>
      <c r="AK84" s="76"/>
      <c r="AL84" s="76"/>
      <c r="AM84" s="98"/>
      <c r="AN84" s="98"/>
      <c r="AO84" s="47" t="str">
        <f t="shared" ref="AO84:AO127" si="21">+IF(AN84="si",15,"")</f>
        <v/>
      </c>
      <c r="AP84" s="98"/>
      <c r="AQ84" s="47" t="str">
        <f t="shared" ref="AQ84:AQ127" si="22">+IF(AP84="si",15,"")</f>
        <v/>
      </c>
      <c r="AR84" s="98"/>
      <c r="AS84" s="47" t="str">
        <f t="shared" si="12"/>
        <v/>
      </c>
      <c r="AT84" s="98"/>
      <c r="AU84" s="47" t="str">
        <f t="shared" si="13"/>
        <v/>
      </c>
      <c r="AV84" s="98"/>
      <c r="AW84" s="47" t="str">
        <f t="shared" ref="AW84:AW127" si="23">+IF(AV84="si",15,"")</f>
        <v/>
      </c>
      <c r="AX84" s="98"/>
      <c r="AY84" s="47" t="str">
        <f t="shared" si="14"/>
        <v/>
      </c>
      <c r="AZ84" s="98"/>
      <c r="BA84" s="47" t="str">
        <f t="shared" si="15"/>
        <v/>
      </c>
      <c r="BB84" s="98" t="str">
        <f t="shared" si="16"/>
        <v/>
      </c>
      <c r="BC84" s="98" t="str">
        <f t="shared" si="17"/>
        <v/>
      </c>
      <c r="BD84" s="98"/>
      <c r="BE84" s="98" t="str">
        <f t="shared" si="18"/>
        <v>Débil</v>
      </c>
      <c r="BF84" s="98" t="str">
        <f t="shared" si="19"/>
        <v>Débil</v>
      </c>
      <c r="BG84" s="98">
        <f t="shared" si="20"/>
        <v>0</v>
      </c>
      <c r="BH84" s="71"/>
      <c r="BI84" s="69"/>
      <c r="BJ84" s="70"/>
      <c r="BK84" s="70"/>
      <c r="BL84" s="69"/>
      <c r="BM84" s="69"/>
      <c r="BN84" s="71"/>
      <c r="BO84" s="71"/>
      <c r="BP84" s="173"/>
      <c r="BQ84" s="173"/>
      <c r="BR84" s="173"/>
      <c r="BS84" s="173"/>
      <c r="BT84" s="173"/>
      <c r="BU84" s="173"/>
      <c r="BV84" s="173"/>
      <c r="BW84" s="173"/>
      <c r="BX84" s="173"/>
      <c r="BY84" s="173"/>
      <c r="BZ84" s="173"/>
      <c r="CA84" s="173"/>
      <c r="CB84" s="173"/>
      <c r="CC84" s="173"/>
      <c r="CD84" s="173"/>
      <c r="CE84" s="174"/>
      <c r="CF84" s="174"/>
      <c r="CG84" s="174"/>
      <c r="CH84" s="174"/>
      <c r="CI84" s="174"/>
      <c r="CJ84" s="174"/>
    </row>
    <row r="85" spans="1:88" ht="31.5" customHeight="1" x14ac:dyDescent="0.25">
      <c r="A85" s="96"/>
      <c r="B85" s="73"/>
      <c r="C85" s="82"/>
      <c r="D85" s="76"/>
      <c r="E85" s="98"/>
      <c r="F85" s="71"/>
      <c r="G85" s="71"/>
      <c r="H85" s="95"/>
      <c r="I85" s="98"/>
      <c r="J85" s="71"/>
      <c r="K85" s="95"/>
      <c r="L85" s="73"/>
      <c r="M85" s="73"/>
      <c r="N85" s="73"/>
      <c r="O85" s="73"/>
      <c r="P85" s="73"/>
      <c r="Q85" s="73"/>
      <c r="R85" s="73"/>
      <c r="S85" s="73"/>
      <c r="T85" s="73"/>
      <c r="U85" s="73"/>
      <c r="V85" s="73"/>
      <c r="W85" s="73"/>
      <c r="X85" s="73"/>
      <c r="Y85" s="73"/>
      <c r="Z85" s="73"/>
      <c r="AA85" s="73"/>
      <c r="AB85" s="73"/>
      <c r="AC85" s="73"/>
      <c r="AD85" s="73"/>
      <c r="AE85" s="71"/>
      <c r="AF85" s="73"/>
      <c r="AG85" s="71"/>
      <c r="AH85" s="71" t="str">
        <f>+IF(OR(AF85=1,AF85&lt;=5),"Moderado",IF(OR(AF85=6,AF85&lt;=11),"Mayor","Catastrófico"))</f>
        <v>Moderado</v>
      </c>
      <c r="AI85" s="110"/>
      <c r="AJ85" s="71"/>
      <c r="AK85" s="76"/>
      <c r="AL85" s="76"/>
      <c r="AM85" s="98"/>
      <c r="AN85" s="98"/>
      <c r="AO85" s="47" t="str">
        <f t="shared" si="21"/>
        <v/>
      </c>
      <c r="AP85" s="98"/>
      <c r="AQ85" s="47" t="str">
        <f t="shared" si="22"/>
        <v/>
      </c>
      <c r="AR85" s="98"/>
      <c r="AS85" s="47" t="str">
        <f t="shared" si="12"/>
        <v/>
      </c>
      <c r="AT85" s="98"/>
      <c r="AU85" s="47" t="str">
        <f t="shared" si="13"/>
        <v/>
      </c>
      <c r="AV85" s="98"/>
      <c r="AW85" s="47" t="str">
        <f t="shared" si="23"/>
        <v/>
      </c>
      <c r="AX85" s="98"/>
      <c r="AY85" s="47" t="str">
        <f t="shared" si="14"/>
        <v/>
      </c>
      <c r="AZ85" s="98"/>
      <c r="BA85" s="47" t="str">
        <f t="shared" si="15"/>
        <v/>
      </c>
      <c r="BB85" s="98" t="str">
        <f t="shared" si="16"/>
        <v/>
      </c>
      <c r="BC85" s="98" t="str">
        <f t="shared" si="17"/>
        <v/>
      </c>
      <c r="BD85" s="98"/>
      <c r="BE85" s="98" t="str">
        <f t="shared" si="18"/>
        <v>Débil</v>
      </c>
      <c r="BF85" s="98" t="str">
        <f t="shared" si="19"/>
        <v>Débil</v>
      </c>
      <c r="BG85" s="98">
        <f t="shared" si="20"/>
        <v>0</v>
      </c>
      <c r="BH85" s="71"/>
      <c r="BI85" s="69"/>
      <c r="BJ85" s="70"/>
      <c r="BK85" s="70"/>
      <c r="BL85" s="69"/>
      <c r="BM85" s="69"/>
      <c r="BN85" s="71"/>
      <c r="BO85" s="71"/>
      <c r="BP85" s="173"/>
      <c r="BQ85" s="173"/>
      <c r="BR85" s="173"/>
      <c r="BS85" s="173"/>
      <c r="BT85" s="173"/>
      <c r="BU85" s="173"/>
      <c r="BV85" s="173"/>
      <c r="BW85" s="173"/>
      <c r="BX85" s="173"/>
      <c r="BY85" s="173"/>
      <c r="BZ85" s="173"/>
      <c r="CA85" s="173"/>
      <c r="CB85" s="173"/>
      <c r="CC85" s="173"/>
      <c r="CD85" s="173"/>
      <c r="CE85" s="174"/>
      <c r="CF85" s="174"/>
      <c r="CG85" s="174"/>
      <c r="CH85" s="174"/>
      <c r="CI85" s="174"/>
      <c r="CJ85" s="174"/>
    </row>
    <row r="86" spans="1:88" ht="39" customHeight="1" x14ac:dyDescent="0.25">
      <c r="A86" s="96"/>
      <c r="B86" s="73"/>
      <c r="C86" s="82"/>
      <c r="D86" s="76"/>
      <c r="E86" s="98"/>
      <c r="F86" s="71"/>
      <c r="G86" s="71"/>
      <c r="H86" s="95"/>
      <c r="I86" s="98"/>
      <c r="J86" s="71"/>
      <c r="K86" s="95"/>
      <c r="L86" s="73"/>
      <c r="M86" s="73"/>
      <c r="N86" s="73"/>
      <c r="O86" s="73"/>
      <c r="P86" s="73"/>
      <c r="Q86" s="73"/>
      <c r="R86" s="73"/>
      <c r="S86" s="73"/>
      <c r="T86" s="73"/>
      <c r="U86" s="73"/>
      <c r="V86" s="73"/>
      <c r="W86" s="73"/>
      <c r="X86" s="73"/>
      <c r="Y86" s="73"/>
      <c r="Z86" s="73"/>
      <c r="AA86" s="73"/>
      <c r="AB86" s="73"/>
      <c r="AC86" s="73"/>
      <c r="AD86" s="73"/>
      <c r="AE86" s="71"/>
      <c r="AF86" s="73"/>
      <c r="AG86" s="71"/>
      <c r="AH86" s="71" t="str">
        <f>+IF(OR(AF86=1,AF86&lt;=5),"Moderado",IF(OR(AF86=6,AF86&lt;=11),"Mayor","Catastrófico"))</f>
        <v>Moderado</v>
      </c>
      <c r="AI86" s="110"/>
      <c r="AJ86" s="71"/>
      <c r="AK86" s="76"/>
      <c r="AL86" s="76"/>
      <c r="AM86" s="98"/>
      <c r="AN86" s="98"/>
      <c r="AO86" s="47" t="str">
        <f t="shared" si="21"/>
        <v/>
      </c>
      <c r="AP86" s="98"/>
      <c r="AQ86" s="47" t="str">
        <f t="shared" si="22"/>
        <v/>
      </c>
      <c r="AR86" s="98"/>
      <c r="AS86" s="47" t="str">
        <f t="shared" si="12"/>
        <v/>
      </c>
      <c r="AT86" s="98"/>
      <c r="AU86" s="47" t="str">
        <f t="shared" si="13"/>
        <v/>
      </c>
      <c r="AV86" s="98"/>
      <c r="AW86" s="47" t="str">
        <f t="shared" si="23"/>
        <v/>
      </c>
      <c r="AX86" s="98"/>
      <c r="AY86" s="47" t="str">
        <f t="shared" si="14"/>
        <v/>
      </c>
      <c r="AZ86" s="98"/>
      <c r="BA86" s="47" t="str">
        <f t="shared" si="15"/>
        <v/>
      </c>
      <c r="BB86" s="98" t="str">
        <f t="shared" si="16"/>
        <v/>
      </c>
      <c r="BC86" s="98" t="str">
        <f t="shared" si="17"/>
        <v/>
      </c>
      <c r="BD86" s="98"/>
      <c r="BE86" s="98" t="str">
        <f t="shared" si="18"/>
        <v>Débil</v>
      </c>
      <c r="BF86" s="98" t="str">
        <f t="shared" si="19"/>
        <v>Débil</v>
      </c>
      <c r="BG86" s="98">
        <f t="shared" si="20"/>
        <v>0</v>
      </c>
      <c r="BH86" s="71"/>
      <c r="BI86" s="69"/>
      <c r="BJ86" s="70"/>
      <c r="BK86" s="70"/>
      <c r="BL86" s="69"/>
      <c r="BM86" s="69"/>
      <c r="BN86" s="71"/>
      <c r="BO86" s="71"/>
      <c r="BP86" s="173"/>
      <c r="BQ86" s="173"/>
      <c r="BR86" s="173"/>
      <c r="BS86" s="173"/>
      <c r="BT86" s="173"/>
      <c r="BU86" s="173"/>
      <c r="BV86" s="173"/>
      <c r="BW86" s="173"/>
      <c r="BX86" s="173"/>
      <c r="BY86" s="173"/>
      <c r="BZ86" s="173"/>
      <c r="CA86" s="173"/>
      <c r="CB86" s="173"/>
      <c r="CC86" s="173"/>
      <c r="CD86" s="173"/>
      <c r="CE86" s="174"/>
      <c r="CF86" s="174"/>
      <c r="CG86" s="174"/>
      <c r="CH86" s="174"/>
      <c r="CI86" s="174"/>
      <c r="CJ86" s="174"/>
    </row>
    <row r="87" spans="1:88" ht="27.75" customHeight="1" x14ac:dyDescent="0.25">
      <c r="A87" s="96"/>
      <c r="B87" s="73"/>
      <c r="C87" s="82"/>
      <c r="D87" s="76"/>
      <c r="E87" s="98"/>
      <c r="F87" s="71"/>
      <c r="G87" s="71"/>
      <c r="H87" s="95" t="s">
        <v>465</v>
      </c>
      <c r="I87" s="73" t="s">
        <v>274</v>
      </c>
      <c r="J87" s="71"/>
      <c r="K87" s="95" t="s">
        <v>225</v>
      </c>
      <c r="L87" s="73"/>
      <c r="M87" s="73"/>
      <c r="N87" s="73"/>
      <c r="O87" s="73"/>
      <c r="P87" s="73"/>
      <c r="Q87" s="73"/>
      <c r="R87" s="73"/>
      <c r="S87" s="73"/>
      <c r="T87" s="73"/>
      <c r="U87" s="73"/>
      <c r="V87" s="73"/>
      <c r="W87" s="73"/>
      <c r="X87" s="73"/>
      <c r="Y87" s="73"/>
      <c r="Z87" s="73"/>
      <c r="AA87" s="73"/>
      <c r="AB87" s="73"/>
      <c r="AC87" s="73"/>
      <c r="AD87" s="73"/>
      <c r="AE87" s="71"/>
      <c r="AF87" s="73"/>
      <c r="AG87" s="71"/>
      <c r="AH87" s="71" t="str">
        <f>+IF(OR(AF87=1,AF87&lt;=5),"Moderado",IF(OR(AF87=6,AF87&lt;=11),"Mayor","Catastrófico"))</f>
        <v>Moderado</v>
      </c>
      <c r="AI87" s="110"/>
      <c r="AJ87" s="71"/>
      <c r="AK87" s="76"/>
      <c r="AL87" s="76"/>
      <c r="AM87" s="98"/>
      <c r="AN87" s="98"/>
      <c r="AO87" s="47" t="str">
        <f t="shared" si="21"/>
        <v/>
      </c>
      <c r="AP87" s="98"/>
      <c r="AQ87" s="47" t="str">
        <f t="shared" si="22"/>
        <v/>
      </c>
      <c r="AR87" s="98"/>
      <c r="AS87" s="47" t="str">
        <f t="shared" si="12"/>
        <v/>
      </c>
      <c r="AT87" s="98"/>
      <c r="AU87" s="47" t="str">
        <f t="shared" si="13"/>
        <v/>
      </c>
      <c r="AV87" s="98"/>
      <c r="AW87" s="47" t="str">
        <f t="shared" si="23"/>
        <v/>
      </c>
      <c r="AX87" s="98"/>
      <c r="AY87" s="47" t="str">
        <f t="shared" si="14"/>
        <v/>
      </c>
      <c r="AZ87" s="98"/>
      <c r="BA87" s="47" t="str">
        <f t="shared" si="15"/>
        <v/>
      </c>
      <c r="BB87" s="98" t="str">
        <f t="shared" si="16"/>
        <v/>
      </c>
      <c r="BC87" s="98" t="str">
        <f t="shared" si="17"/>
        <v/>
      </c>
      <c r="BD87" s="98"/>
      <c r="BE87" s="98" t="str">
        <f t="shared" si="18"/>
        <v>Débil</v>
      </c>
      <c r="BF87" s="98" t="str">
        <f t="shared" si="19"/>
        <v>Débil</v>
      </c>
      <c r="BG87" s="98">
        <f t="shared" si="20"/>
        <v>0</v>
      </c>
      <c r="BH87" s="71"/>
      <c r="BI87" s="69"/>
      <c r="BJ87" s="70"/>
      <c r="BK87" s="70"/>
      <c r="BL87" s="69"/>
      <c r="BM87" s="69"/>
      <c r="BN87" s="71"/>
      <c r="BO87" s="71"/>
      <c r="BP87" s="173"/>
      <c r="BQ87" s="173"/>
      <c r="BR87" s="173"/>
      <c r="BS87" s="173"/>
      <c r="BT87" s="173"/>
      <c r="BU87" s="173"/>
      <c r="BV87" s="173"/>
      <c r="BW87" s="173"/>
      <c r="BX87" s="173"/>
      <c r="BY87" s="173"/>
      <c r="BZ87" s="173"/>
      <c r="CA87" s="173"/>
      <c r="CB87" s="173"/>
      <c r="CC87" s="173"/>
      <c r="CD87" s="173"/>
      <c r="CE87" s="174"/>
      <c r="CF87" s="174"/>
      <c r="CG87" s="174"/>
      <c r="CH87" s="174"/>
      <c r="CI87" s="174"/>
      <c r="CJ87" s="174"/>
    </row>
    <row r="88" spans="1:88" ht="98.25" customHeight="1" x14ac:dyDescent="0.25">
      <c r="A88" s="96"/>
      <c r="B88" s="73"/>
      <c r="C88" s="82"/>
      <c r="D88" s="77"/>
      <c r="E88" s="99"/>
      <c r="F88" s="71"/>
      <c r="G88" s="71"/>
      <c r="H88" s="95"/>
      <c r="I88" s="73"/>
      <c r="J88" s="71"/>
      <c r="K88" s="95"/>
      <c r="L88" s="73"/>
      <c r="M88" s="73"/>
      <c r="N88" s="73"/>
      <c r="O88" s="73"/>
      <c r="P88" s="73"/>
      <c r="Q88" s="73"/>
      <c r="R88" s="73"/>
      <c r="S88" s="73"/>
      <c r="T88" s="73"/>
      <c r="U88" s="73"/>
      <c r="V88" s="73"/>
      <c r="W88" s="73"/>
      <c r="X88" s="73"/>
      <c r="Y88" s="73"/>
      <c r="Z88" s="73"/>
      <c r="AA88" s="73"/>
      <c r="AB88" s="73"/>
      <c r="AC88" s="73"/>
      <c r="AD88" s="73"/>
      <c r="AE88" s="71"/>
      <c r="AF88" s="73"/>
      <c r="AG88" s="71"/>
      <c r="AH88" s="71" t="str">
        <f>+IF(OR(AF88=1,AF88&lt;=5),"Moderado",IF(OR(AF88=6,AF88&lt;=11),"Mayor","Catastrófico"))</f>
        <v>Moderado</v>
      </c>
      <c r="AI88" s="110"/>
      <c r="AJ88" s="71"/>
      <c r="AK88" s="77"/>
      <c r="AL88" s="77"/>
      <c r="AM88" s="99"/>
      <c r="AN88" s="99"/>
      <c r="AO88" s="47" t="str">
        <f t="shared" si="21"/>
        <v/>
      </c>
      <c r="AP88" s="99"/>
      <c r="AQ88" s="47" t="str">
        <f t="shared" si="22"/>
        <v/>
      </c>
      <c r="AR88" s="99"/>
      <c r="AS88" s="47" t="str">
        <f t="shared" si="12"/>
        <v/>
      </c>
      <c r="AT88" s="99"/>
      <c r="AU88" s="47" t="str">
        <f t="shared" si="13"/>
        <v/>
      </c>
      <c r="AV88" s="99"/>
      <c r="AW88" s="47" t="str">
        <f t="shared" si="23"/>
        <v/>
      </c>
      <c r="AX88" s="99"/>
      <c r="AY88" s="47" t="str">
        <f t="shared" si="14"/>
        <v/>
      </c>
      <c r="AZ88" s="99"/>
      <c r="BA88" s="47" t="str">
        <f t="shared" si="15"/>
        <v/>
      </c>
      <c r="BB88" s="99" t="str">
        <f t="shared" si="16"/>
        <v/>
      </c>
      <c r="BC88" s="99" t="str">
        <f t="shared" si="17"/>
        <v/>
      </c>
      <c r="BD88" s="99"/>
      <c r="BE88" s="99" t="str">
        <f t="shared" si="18"/>
        <v>Débil</v>
      </c>
      <c r="BF88" s="99" t="str">
        <f t="shared" si="19"/>
        <v>Débil</v>
      </c>
      <c r="BG88" s="99">
        <f t="shared" si="20"/>
        <v>0</v>
      </c>
      <c r="BH88" s="71"/>
      <c r="BI88" s="69"/>
      <c r="BJ88" s="70"/>
      <c r="BK88" s="70"/>
      <c r="BL88" s="69"/>
      <c r="BM88" s="69"/>
      <c r="BN88" s="71"/>
      <c r="BO88" s="71"/>
      <c r="BP88" s="173"/>
      <c r="BQ88" s="173"/>
      <c r="BR88" s="173"/>
      <c r="BS88" s="173"/>
      <c r="BT88" s="173"/>
      <c r="BU88" s="173"/>
      <c r="BV88" s="173"/>
      <c r="BW88" s="173"/>
      <c r="BX88" s="173"/>
      <c r="BY88" s="173"/>
      <c r="BZ88" s="173"/>
      <c r="CA88" s="173"/>
      <c r="CB88" s="173"/>
      <c r="CC88" s="173"/>
      <c r="CD88" s="173"/>
      <c r="CE88" s="174"/>
      <c r="CF88" s="174"/>
      <c r="CG88" s="174"/>
      <c r="CH88" s="174"/>
      <c r="CI88" s="174"/>
      <c r="CJ88" s="174"/>
    </row>
    <row r="89" spans="1:88" ht="121.5" customHeight="1" x14ac:dyDescent="0.25">
      <c r="A89" s="96" t="s">
        <v>78</v>
      </c>
      <c r="B89" s="73" t="s">
        <v>207</v>
      </c>
      <c r="C89" s="82" t="s">
        <v>268</v>
      </c>
      <c r="D89" s="83" t="str">
        <f>+'Riesgo Corrupción'!C19</f>
        <v>Posibilidad de afectación reputacional por el direccionamiento de contratación en favor propio y/o de un tercero</v>
      </c>
      <c r="E89" s="97" t="s">
        <v>284</v>
      </c>
      <c r="F89" s="71" t="s">
        <v>99</v>
      </c>
      <c r="G89" s="71" t="s">
        <v>143</v>
      </c>
      <c r="H89" s="95" t="s">
        <v>469</v>
      </c>
      <c r="I89" s="97" t="s">
        <v>274</v>
      </c>
      <c r="J89" s="71" t="s">
        <v>101</v>
      </c>
      <c r="K89" s="95" t="s">
        <v>470</v>
      </c>
      <c r="L89" s="73" t="s">
        <v>168</v>
      </c>
      <c r="M89" s="73" t="s">
        <v>172</v>
      </c>
      <c r="N89" s="73" t="s">
        <v>168</v>
      </c>
      <c r="O89" s="73" t="s">
        <v>168</v>
      </c>
      <c r="P89" s="73" t="s">
        <v>168</v>
      </c>
      <c r="Q89" s="73" t="s">
        <v>172</v>
      </c>
      <c r="R89" s="73" t="s">
        <v>168</v>
      </c>
      <c r="S89" s="73" t="s">
        <v>172</v>
      </c>
      <c r="T89" s="73" t="s">
        <v>172</v>
      </c>
      <c r="U89" s="73" t="s">
        <v>168</v>
      </c>
      <c r="V89" s="73" t="s">
        <v>168</v>
      </c>
      <c r="W89" s="73" t="s">
        <v>168</v>
      </c>
      <c r="X89" s="73" t="s">
        <v>172</v>
      </c>
      <c r="Y89" s="73" t="s">
        <v>168</v>
      </c>
      <c r="Z89" s="73" t="s">
        <v>168</v>
      </c>
      <c r="AA89" s="73" t="s">
        <v>172</v>
      </c>
      <c r="AB89" s="73" t="s">
        <v>168</v>
      </c>
      <c r="AC89" s="73" t="s">
        <v>168</v>
      </c>
      <c r="AD89" s="73" t="s">
        <v>172</v>
      </c>
      <c r="AE89" s="71">
        <f>COUNTIF(L89:AD94, "SI")</f>
        <v>12</v>
      </c>
      <c r="AF89" s="73" t="s">
        <v>117</v>
      </c>
      <c r="AG89" s="71">
        <f>+VLOOKUP(AF89,[6]Listados!$K$8:$L$12,2,0)</f>
        <v>2</v>
      </c>
      <c r="AH89" s="71" t="str">
        <f>+IF(OR(AE89=1,AE89&lt;=5),"Moderado",IF(OR(AE89=6,AE89&lt;=11),"Mayor","Catastrófico"))</f>
        <v>Catastrófico</v>
      </c>
      <c r="AI89" s="110" t="e">
        <f>+VLOOKUP(AH89,[6]Listados!K91:L95,2,0)</f>
        <v>#N/A</v>
      </c>
      <c r="AJ89" s="71" t="str">
        <f>IF(AND(AF89&lt;&gt;"",AH89&lt;&gt;""),VLOOKUP(AF89&amp;AH89,Listados!$M$3:$N$27,2,FALSE),"")</f>
        <v>Extremo</v>
      </c>
      <c r="AK89" s="56" t="str">
        <f>'Descripción del Control '!B14</f>
        <v>El abogado designado por el Director(a) de Contratación, cada vez que va a realizar un  contrato para adquirir y/o comprar bienes y/o servicios, verifica el cumplimiento de los lineamientos establecidos en el procedimiento GCO-GCI-P001 "Procedimiento  para la adquisición y administración de bienes y servicios" 
En caso de que se idenfique que la necesidad de contratación no está cumpliendo con el lleno de requisitos legales y/o técnicos, se regresa al área que estructuró la necesidad. Como evidencia queda la trazabilidad del aplicativo SIPSE.</v>
      </c>
      <c r="AL89" s="56" t="s">
        <v>469</v>
      </c>
      <c r="AM89" s="50" t="s">
        <v>107</v>
      </c>
      <c r="AN89" s="50" t="s">
        <v>168</v>
      </c>
      <c r="AO89" s="47">
        <f>+IF(AN89="si",15,"")</f>
        <v>15</v>
      </c>
      <c r="AP89" s="50" t="s">
        <v>168</v>
      </c>
      <c r="AQ89" s="47">
        <f>+IF(AP89="si",15,"")</f>
        <v>15</v>
      </c>
      <c r="AR89" s="50" t="s">
        <v>168</v>
      </c>
      <c r="AS89" s="47">
        <f t="shared" si="12"/>
        <v>15</v>
      </c>
      <c r="AT89" s="50" t="s">
        <v>191</v>
      </c>
      <c r="AU89" s="47">
        <f t="shared" si="13"/>
        <v>15</v>
      </c>
      <c r="AV89" s="50" t="s">
        <v>168</v>
      </c>
      <c r="AW89" s="47">
        <f t="shared" si="23"/>
        <v>15</v>
      </c>
      <c r="AX89" s="50" t="s">
        <v>168</v>
      </c>
      <c r="AY89" s="47">
        <f t="shared" si="14"/>
        <v>15</v>
      </c>
      <c r="AZ89" s="50" t="s">
        <v>169</v>
      </c>
      <c r="BA89" s="47">
        <f t="shared" si="15"/>
        <v>10</v>
      </c>
      <c r="BB89" s="47">
        <f t="shared" si="16"/>
        <v>100</v>
      </c>
      <c r="BC89" s="47" t="str">
        <f t="shared" si="17"/>
        <v>Fuerte</v>
      </c>
      <c r="BD89" s="50" t="s">
        <v>170</v>
      </c>
      <c r="BE89" s="47" t="str">
        <f t="shared" si="18"/>
        <v>Fuerte</v>
      </c>
      <c r="BF89" s="47" t="str">
        <f t="shared" si="19"/>
        <v>Fuerte</v>
      </c>
      <c r="BG89" s="47">
        <f t="shared" si="20"/>
        <v>100</v>
      </c>
      <c r="BH89" s="71">
        <f>AVERAGE(BG89:BG92)</f>
        <v>100</v>
      </c>
      <c r="BI89" s="69" t="str">
        <f>IF(BH89&lt;=50, "Débil", IF(BH89&lt;=99,"Moderado","Fuerte"))</f>
        <v>Fuerte</v>
      </c>
      <c r="BJ89" s="70">
        <f>+IF(BI89="Fuerte",2,IF(BI89="Moderado",1,0))</f>
        <v>2</v>
      </c>
      <c r="BK89" s="70">
        <f>+AG89-BJ89</f>
        <v>0</v>
      </c>
      <c r="BL89" s="69" t="str">
        <f>+VLOOKUP(BK89,Listados!$J$18:$K$24,2,TRUE)</f>
        <v>Rara Vez</v>
      </c>
      <c r="BM89" s="69" t="str">
        <f>IF(ISBLANK(AH89),"",AH89)</f>
        <v>Catastrófico</v>
      </c>
      <c r="BN89" s="71" t="str">
        <f>IF(AND(BL89&lt;&gt;"",BM89&lt;&gt;""),VLOOKUP(BL89&amp;BM89,Listados!$M$3:$N$27,2,FALSE),"")</f>
        <v>Extremo</v>
      </c>
      <c r="BO89" s="71" t="s">
        <v>133</v>
      </c>
      <c r="BP89" s="173"/>
      <c r="BQ89" s="173"/>
      <c r="BR89" s="173"/>
      <c r="BS89" s="173"/>
      <c r="BT89" s="173"/>
      <c r="BU89" s="173"/>
      <c r="BV89" s="173"/>
      <c r="BW89" s="173"/>
      <c r="BX89" s="173"/>
      <c r="BY89" s="173"/>
      <c r="BZ89" s="173"/>
      <c r="CA89" s="173"/>
      <c r="CB89" s="173"/>
      <c r="CC89" s="173"/>
      <c r="CD89" s="173"/>
      <c r="CE89" s="174" t="s">
        <v>284</v>
      </c>
      <c r="CF89" s="174" t="s">
        <v>284</v>
      </c>
      <c r="CG89" s="174" t="s">
        <v>284</v>
      </c>
      <c r="CH89" s="174" t="s">
        <v>284</v>
      </c>
      <c r="CI89" s="174" t="s">
        <v>284</v>
      </c>
      <c r="CJ89" s="174" t="s">
        <v>284</v>
      </c>
    </row>
    <row r="90" spans="1:88" ht="135.75" customHeight="1" x14ac:dyDescent="0.25">
      <c r="A90" s="96"/>
      <c r="B90" s="73"/>
      <c r="C90" s="82"/>
      <c r="D90" s="83"/>
      <c r="E90" s="98"/>
      <c r="F90" s="71"/>
      <c r="G90" s="71"/>
      <c r="H90" s="95"/>
      <c r="I90" s="98"/>
      <c r="J90" s="71"/>
      <c r="K90" s="95"/>
      <c r="L90" s="73"/>
      <c r="M90" s="73"/>
      <c r="N90" s="73"/>
      <c r="O90" s="73"/>
      <c r="P90" s="73"/>
      <c r="Q90" s="73"/>
      <c r="R90" s="73"/>
      <c r="S90" s="73"/>
      <c r="T90" s="73"/>
      <c r="U90" s="73"/>
      <c r="V90" s="73"/>
      <c r="W90" s="73"/>
      <c r="X90" s="73"/>
      <c r="Y90" s="73"/>
      <c r="Z90" s="73"/>
      <c r="AA90" s="73"/>
      <c r="AB90" s="73"/>
      <c r="AC90" s="73"/>
      <c r="AD90" s="73"/>
      <c r="AE90" s="71"/>
      <c r="AF90" s="73"/>
      <c r="AG90" s="71"/>
      <c r="AH90" s="71" t="str">
        <f>+IF(OR(AF90=1,AF90&lt;=5),"Moderado",IF(OR(AF90=6,AF90&lt;=11),"Mayor","Catastrófico"))</f>
        <v>Moderado</v>
      </c>
      <c r="AI90" s="110"/>
      <c r="AJ90" s="71"/>
      <c r="AK90" s="62" t="str">
        <f>'Descripción del Control '!C14</f>
        <v>Los miembros del Comité de Contratación, cada vez que se va a realizar un proceso contractual, revisan y verifican que los requisitos habilitantes, de evaluación o ponderación y de desempate, establecidos en los estudios previos cumplan con lo dispuesto en el manual de contratación GCO-GCI-M003 y en el procedimiento GCO-GCI-P001, aprobando el proceso de contratación. En caso de que el proceso no cumpla con los requisitos legales y/o técnicos el Comité dará la recomendación de no adelantar el proceso de contratación. 
Como soporte quedan las actas del Comité de Contratación.</v>
      </c>
      <c r="AL90" s="56" t="s">
        <v>474</v>
      </c>
      <c r="AM90" s="50" t="s">
        <v>107</v>
      </c>
      <c r="AN90" s="50" t="s">
        <v>168</v>
      </c>
      <c r="AO90" s="47">
        <f>+IF(AN90="si",15,"")</f>
        <v>15</v>
      </c>
      <c r="AP90" s="50" t="s">
        <v>168</v>
      </c>
      <c r="AQ90" s="47">
        <f>+IF(AP90="si",15,"")</f>
        <v>15</v>
      </c>
      <c r="AR90" s="50" t="s">
        <v>168</v>
      </c>
      <c r="AS90" s="47">
        <f t="shared" si="12"/>
        <v>15</v>
      </c>
      <c r="AT90" s="50" t="s">
        <v>191</v>
      </c>
      <c r="AU90" s="47">
        <f t="shared" si="13"/>
        <v>15</v>
      </c>
      <c r="AV90" s="50" t="s">
        <v>168</v>
      </c>
      <c r="AW90" s="47">
        <f t="shared" si="23"/>
        <v>15</v>
      </c>
      <c r="AX90" s="50" t="s">
        <v>168</v>
      </c>
      <c r="AY90" s="47">
        <f t="shared" si="14"/>
        <v>15</v>
      </c>
      <c r="AZ90" s="50" t="s">
        <v>169</v>
      </c>
      <c r="BA90" s="47">
        <f t="shared" si="15"/>
        <v>10</v>
      </c>
      <c r="BB90" s="47">
        <f t="shared" si="16"/>
        <v>100</v>
      </c>
      <c r="BC90" s="47" t="str">
        <f t="shared" si="17"/>
        <v>Fuerte</v>
      </c>
      <c r="BD90" s="50" t="s">
        <v>170</v>
      </c>
      <c r="BE90" s="47" t="str">
        <f t="shared" si="18"/>
        <v>Fuerte</v>
      </c>
      <c r="BF90" s="47" t="str">
        <f t="shared" si="19"/>
        <v>Fuerte</v>
      </c>
      <c r="BG90" s="47">
        <f t="shared" si="20"/>
        <v>100</v>
      </c>
      <c r="BH90" s="71"/>
      <c r="BI90" s="69"/>
      <c r="BJ90" s="70"/>
      <c r="BK90" s="70"/>
      <c r="BL90" s="69"/>
      <c r="BM90" s="69"/>
      <c r="BN90" s="71"/>
      <c r="BO90" s="71"/>
      <c r="BP90" s="173"/>
      <c r="BQ90" s="173"/>
      <c r="BR90" s="173"/>
      <c r="BS90" s="173"/>
      <c r="BT90" s="173"/>
      <c r="BU90" s="173"/>
      <c r="BV90" s="173"/>
      <c r="BW90" s="173"/>
      <c r="BX90" s="173"/>
      <c r="BY90" s="173"/>
      <c r="BZ90" s="173"/>
      <c r="CA90" s="173"/>
      <c r="CB90" s="173"/>
      <c r="CC90" s="173"/>
      <c r="CD90" s="173"/>
      <c r="CE90" s="174"/>
      <c r="CF90" s="174"/>
      <c r="CG90" s="174"/>
      <c r="CH90" s="174"/>
      <c r="CI90" s="174"/>
      <c r="CJ90" s="174"/>
    </row>
    <row r="91" spans="1:88" ht="80.25" customHeight="1" x14ac:dyDescent="0.25">
      <c r="A91" s="96"/>
      <c r="B91" s="73"/>
      <c r="C91" s="82"/>
      <c r="D91" s="83"/>
      <c r="E91" s="98"/>
      <c r="F91" s="71"/>
      <c r="G91" s="71"/>
      <c r="H91" s="76" t="s">
        <v>474</v>
      </c>
      <c r="I91" s="98"/>
      <c r="J91" s="71"/>
      <c r="K91" s="75" t="s">
        <v>282</v>
      </c>
      <c r="L91" s="73"/>
      <c r="M91" s="73"/>
      <c r="N91" s="73"/>
      <c r="O91" s="73"/>
      <c r="P91" s="73"/>
      <c r="Q91" s="73"/>
      <c r="R91" s="73"/>
      <c r="S91" s="73"/>
      <c r="T91" s="73"/>
      <c r="U91" s="73"/>
      <c r="V91" s="73"/>
      <c r="W91" s="73"/>
      <c r="X91" s="73"/>
      <c r="Y91" s="73"/>
      <c r="Z91" s="73"/>
      <c r="AA91" s="73"/>
      <c r="AB91" s="73"/>
      <c r="AC91" s="73"/>
      <c r="AD91" s="73"/>
      <c r="AE91" s="71"/>
      <c r="AF91" s="73"/>
      <c r="AG91" s="71"/>
      <c r="AH91" s="71" t="str">
        <f>+IF(OR(AF91=1,AF91&lt;=5),"Moderado",IF(OR(AF91=6,AF91&lt;=11),"Mayor","Catastrófico"))</f>
        <v>Moderado</v>
      </c>
      <c r="AI91" s="110"/>
      <c r="AJ91" s="71"/>
      <c r="AK91" s="75" t="str">
        <f>+'Descripción del Control '!D$14</f>
        <v>El Alcalde (sa) Local, el abogado (a) del FDL y el Comité de contratación desde el marco de las competencias de cada miembro del comité, previo al proceso de adjudicación revisan y verifican que los requisitos habilitantes, de evaluación o ponderación y de desempate, establecidos en los estudios previos cumplan con lo dispuesto en el manual de contratación GCO-GCI-M003 y en el procedimiento GCO-GCI-P001 realizando la respectiva recomendación para la aprobación por el ordenador del gasto del proceso de contratación. 
En caso que el proceso no cumpla con los requisitos legales y/o técnicos, no es recomendado por el Comité de Contratación y regresará al area tecnica que lo originó. 
Como soporte quedan las actas del Comité de Contratación.</v>
      </c>
      <c r="AL91" s="75" t="s">
        <v>474</v>
      </c>
      <c r="AM91" s="97" t="s">
        <v>107</v>
      </c>
      <c r="AN91" s="50" t="s">
        <v>168</v>
      </c>
      <c r="AO91" s="47">
        <f>+IF(AN91="si",15,"")</f>
        <v>15</v>
      </c>
      <c r="AP91" s="50" t="s">
        <v>168</v>
      </c>
      <c r="AQ91" s="47">
        <f>+IF(AP91="si",15,"")</f>
        <v>15</v>
      </c>
      <c r="AR91" s="50" t="s">
        <v>168</v>
      </c>
      <c r="AS91" s="47">
        <f t="shared" si="12"/>
        <v>15</v>
      </c>
      <c r="AT91" s="50" t="s">
        <v>191</v>
      </c>
      <c r="AU91" s="47">
        <f t="shared" si="13"/>
        <v>15</v>
      </c>
      <c r="AV91" s="50" t="s">
        <v>168</v>
      </c>
      <c r="AW91" s="47">
        <f t="shared" si="23"/>
        <v>15</v>
      </c>
      <c r="AX91" s="50" t="s">
        <v>168</v>
      </c>
      <c r="AY91" s="47">
        <f t="shared" si="14"/>
        <v>15</v>
      </c>
      <c r="AZ91" s="50" t="s">
        <v>169</v>
      </c>
      <c r="BA91" s="47">
        <f t="shared" si="15"/>
        <v>10</v>
      </c>
      <c r="BB91" s="47">
        <f t="shared" si="16"/>
        <v>100</v>
      </c>
      <c r="BC91" s="47" t="str">
        <f t="shared" si="17"/>
        <v>Fuerte</v>
      </c>
      <c r="BD91" s="50" t="s">
        <v>170</v>
      </c>
      <c r="BE91" s="47" t="str">
        <f t="shared" si="18"/>
        <v>Fuerte</v>
      </c>
      <c r="BF91" s="47" t="str">
        <f t="shared" si="19"/>
        <v>Fuerte</v>
      </c>
      <c r="BG91" s="47">
        <f t="shared" si="20"/>
        <v>100</v>
      </c>
      <c r="BH91" s="71"/>
      <c r="BI91" s="69"/>
      <c r="BJ91" s="70"/>
      <c r="BK91" s="70"/>
      <c r="BL91" s="69"/>
      <c r="BM91" s="69"/>
      <c r="BN91" s="71"/>
      <c r="BO91" s="71"/>
      <c r="BP91" s="173"/>
      <c r="BQ91" s="173"/>
      <c r="BR91" s="173"/>
      <c r="BS91" s="173"/>
      <c r="BT91" s="173"/>
      <c r="BU91" s="173"/>
      <c r="BV91" s="173"/>
      <c r="BW91" s="173"/>
      <c r="BX91" s="173"/>
      <c r="BY91" s="173"/>
      <c r="BZ91" s="173"/>
      <c r="CA91" s="173"/>
      <c r="CB91" s="173"/>
      <c r="CC91" s="173"/>
      <c r="CD91" s="173"/>
      <c r="CE91" s="174"/>
      <c r="CF91" s="174"/>
      <c r="CG91" s="174"/>
      <c r="CH91" s="174"/>
      <c r="CI91" s="174"/>
      <c r="CJ91" s="174"/>
    </row>
    <row r="92" spans="1:88" ht="53.25" customHeight="1" x14ac:dyDescent="0.25">
      <c r="A92" s="96"/>
      <c r="B92" s="73"/>
      <c r="C92" s="82"/>
      <c r="D92" s="83"/>
      <c r="E92" s="98"/>
      <c r="F92" s="71"/>
      <c r="G92" s="71"/>
      <c r="H92" s="76"/>
      <c r="I92" s="98"/>
      <c r="J92" s="71"/>
      <c r="K92" s="76"/>
      <c r="L92" s="73"/>
      <c r="M92" s="73"/>
      <c r="N92" s="73"/>
      <c r="O92" s="73"/>
      <c r="P92" s="73"/>
      <c r="Q92" s="73"/>
      <c r="R92" s="73"/>
      <c r="S92" s="73"/>
      <c r="T92" s="73"/>
      <c r="U92" s="73"/>
      <c r="V92" s="73"/>
      <c r="W92" s="73"/>
      <c r="X92" s="73"/>
      <c r="Y92" s="73"/>
      <c r="Z92" s="73"/>
      <c r="AA92" s="73"/>
      <c r="AB92" s="73"/>
      <c r="AC92" s="73"/>
      <c r="AD92" s="73"/>
      <c r="AE92" s="71"/>
      <c r="AF92" s="73"/>
      <c r="AG92" s="71"/>
      <c r="AH92" s="71" t="str">
        <f>+IF(OR(AF92=1,AF92&lt;=5),"Moderado",IF(OR(AF92=6,AF92&lt;=11),"Mayor","Catastrófico"))</f>
        <v>Moderado</v>
      </c>
      <c r="AI92" s="110"/>
      <c r="AJ92" s="71"/>
      <c r="AK92" s="76"/>
      <c r="AL92" s="76"/>
      <c r="AM92" s="98"/>
      <c r="AN92" s="97" t="s">
        <v>168</v>
      </c>
      <c r="AO92" s="47">
        <f>+IF(AN92="si",15,"")</f>
        <v>15</v>
      </c>
      <c r="AP92" s="97" t="s">
        <v>168</v>
      </c>
      <c r="AQ92" s="47">
        <f>+IF(AP92="si",15,"")</f>
        <v>15</v>
      </c>
      <c r="AR92" s="97" t="s">
        <v>168</v>
      </c>
      <c r="AS92" s="47">
        <f t="shared" si="12"/>
        <v>15</v>
      </c>
      <c r="AT92" s="97" t="s">
        <v>191</v>
      </c>
      <c r="AU92" s="47">
        <f t="shared" si="13"/>
        <v>15</v>
      </c>
      <c r="AV92" s="97" t="s">
        <v>168</v>
      </c>
      <c r="AW92" s="47">
        <f>+IF(AV92="si",15,"")</f>
        <v>15</v>
      </c>
      <c r="AX92" s="97" t="s">
        <v>168</v>
      </c>
      <c r="AY92" s="47">
        <f t="shared" si="14"/>
        <v>15</v>
      </c>
      <c r="AZ92" s="97" t="s">
        <v>169</v>
      </c>
      <c r="BA92" s="47">
        <f t="shared" si="15"/>
        <v>10</v>
      </c>
      <c r="BB92" s="97">
        <f t="shared" si="16"/>
        <v>100</v>
      </c>
      <c r="BC92" s="97" t="str">
        <f t="shared" si="17"/>
        <v>Fuerte</v>
      </c>
      <c r="BD92" s="97" t="s">
        <v>170</v>
      </c>
      <c r="BE92" s="97" t="str">
        <f t="shared" si="18"/>
        <v>Fuerte</v>
      </c>
      <c r="BF92" s="97" t="str">
        <f t="shared" si="19"/>
        <v>Fuerte</v>
      </c>
      <c r="BG92" s="97">
        <f t="shared" si="20"/>
        <v>100</v>
      </c>
      <c r="BH92" s="71"/>
      <c r="BI92" s="69"/>
      <c r="BJ92" s="70"/>
      <c r="BK92" s="70"/>
      <c r="BL92" s="69"/>
      <c r="BM92" s="69"/>
      <c r="BN92" s="71"/>
      <c r="BO92" s="71"/>
      <c r="BP92" s="173"/>
      <c r="BQ92" s="173"/>
      <c r="BR92" s="173"/>
      <c r="BS92" s="173"/>
      <c r="BT92" s="173"/>
      <c r="BU92" s="173"/>
      <c r="BV92" s="173"/>
      <c r="BW92" s="173"/>
      <c r="BX92" s="173"/>
      <c r="BY92" s="173"/>
      <c r="BZ92" s="173"/>
      <c r="CA92" s="173"/>
      <c r="CB92" s="173"/>
      <c r="CC92" s="173"/>
      <c r="CD92" s="173"/>
      <c r="CE92" s="174"/>
      <c r="CF92" s="174"/>
      <c r="CG92" s="174"/>
      <c r="CH92" s="174"/>
      <c r="CI92" s="174"/>
      <c r="CJ92" s="174"/>
    </row>
    <row r="93" spans="1:88" ht="25.5" customHeight="1" x14ac:dyDescent="0.25">
      <c r="A93" s="96"/>
      <c r="B93" s="73"/>
      <c r="C93" s="82"/>
      <c r="D93" s="83"/>
      <c r="E93" s="98"/>
      <c r="F93" s="71"/>
      <c r="G93" s="71"/>
      <c r="H93" s="184"/>
      <c r="I93" s="98"/>
      <c r="J93" s="71"/>
      <c r="K93" s="76"/>
      <c r="L93" s="73"/>
      <c r="M93" s="73"/>
      <c r="N93" s="73"/>
      <c r="O93" s="73"/>
      <c r="P93" s="73"/>
      <c r="Q93" s="73"/>
      <c r="R93" s="73"/>
      <c r="S93" s="73"/>
      <c r="T93" s="73"/>
      <c r="U93" s="73"/>
      <c r="V93" s="73"/>
      <c r="W93" s="73"/>
      <c r="X93" s="73"/>
      <c r="Y93" s="73"/>
      <c r="Z93" s="73"/>
      <c r="AA93" s="73"/>
      <c r="AB93" s="73"/>
      <c r="AC93" s="73"/>
      <c r="AD93" s="73"/>
      <c r="AE93" s="71"/>
      <c r="AF93" s="73"/>
      <c r="AG93" s="71"/>
      <c r="AH93" s="71" t="str">
        <f>+IF(OR(AF93=1,AF93&lt;=5),"Moderado",IF(OR(AF93=6,AF93&lt;=11),"Mayor","Catastrófico"))</f>
        <v>Moderado</v>
      </c>
      <c r="AI93" s="110"/>
      <c r="AJ93" s="71"/>
      <c r="AK93" s="76"/>
      <c r="AL93" s="76"/>
      <c r="AM93" s="98"/>
      <c r="AN93" s="98"/>
      <c r="AO93" s="47" t="str">
        <f t="shared" si="21"/>
        <v/>
      </c>
      <c r="AP93" s="98"/>
      <c r="AQ93" s="47" t="str">
        <f t="shared" si="22"/>
        <v/>
      </c>
      <c r="AR93" s="98"/>
      <c r="AS93" s="47" t="str">
        <f t="shared" si="12"/>
        <v/>
      </c>
      <c r="AT93" s="98"/>
      <c r="AU93" s="47" t="str">
        <f t="shared" si="13"/>
        <v/>
      </c>
      <c r="AV93" s="98"/>
      <c r="AW93" s="47" t="str">
        <f t="shared" si="23"/>
        <v/>
      </c>
      <c r="AX93" s="98"/>
      <c r="AY93" s="47" t="str">
        <f t="shared" si="14"/>
        <v/>
      </c>
      <c r="AZ93" s="98"/>
      <c r="BA93" s="47" t="str">
        <f t="shared" si="15"/>
        <v/>
      </c>
      <c r="BB93" s="98" t="str">
        <f t="shared" si="16"/>
        <v/>
      </c>
      <c r="BC93" s="98" t="str">
        <f t="shared" si="17"/>
        <v/>
      </c>
      <c r="BD93" s="98"/>
      <c r="BE93" s="98" t="str">
        <f t="shared" si="18"/>
        <v>Débil</v>
      </c>
      <c r="BF93" s="98" t="str">
        <f t="shared" si="19"/>
        <v>Débil</v>
      </c>
      <c r="BG93" s="98">
        <f t="shared" si="20"/>
        <v>0</v>
      </c>
      <c r="BH93" s="71"/>
      <c r="BI93" s="69"/>
      <c r="BJ93" s="70"/>
      <c r="BK93" s="70"/>
      <c r="BL93" s="69"/>
      <c r="BM93" s="69"/>
      <c r="BN93" s="71"/>
      <c r="BO93" s="71"/>
      <c r="BP93" s="173"/>
      <c r="BQ93" s="173"/>
      <c r="BR93" s="173"/>
      <c r="BS93" s="173"/>
      <c r="BT93" s="173"/>
      <c r="BU93" s="173"/>
      <c r="BV93" s="173"/>
      <c r="BW93" s="173"/>
      <c r="BX93" s="173"/>
      <c r="BY93" s="173"/>
      <c r="BZ93" s="173"/>
      <c r="CA93" s="173"/>
      <c r="CB93" s="173"/>
      <c r="CC93" s="173"/>
      <c r="CD93" s="173"/>
      <c r="CE93" s="174"/>
      <c r="CF93" s="174"/>
      <c r="CG93" s="174"/>
      <c r="CH93" s="174"/>
      <c r="CI93" s="174"/>
      <c r="CJ93" s="174"/>
    </row>
    <row r="94" spans="1:88" ht="15.75" x14ac:dyDescent="0.25">
      <c r="A94" s="96"/>
      <c r="B94" s="73"/>
      <c r="C94" s="82"/>
      <c r="D94" s="83"/>
      <c r="E94" s="99"/>
      <c r="F94" s="71"/>
      <c r="G94" s="71"/>
      <c r="H94" s="63"/>
      <c r="I94" s="99"/>
      <c r="J94" s="71"/>
      <c r="K94" s="77"/>
      <c r="L94" s="73"/>
      <c r="M94" s="73"/>
      <c r="N94" s="73"/>
      <c r="O94" s="73"/>
      <c r="P94" s="73"/>
      <c r="Q94" s="73"/>
      <c r="R94" s="73"/>
      <c r="S94" s="73"/>
      <c r="T94" s="73"/>
      <c r="U94" s="73"/>
      <c r="V94" s="73"/>
      <c r="W94" s="73"/>
      <c r="X94" s="73"/>
      <c r="Y94" s="73"/>
      <c r="Z94" s="73"/>
      <c r="AA94" s="73"/>
      <c r="AB94" s="73"/>
      <c r="AC94" s="73"/>
      <c r="AD94" s="73"/>
      <c r="AE94" s="71"/>
      <c r="AF94" s="73"/>
      <c r="AG94" s="71"/>
      <c r="AH94" s="71" t="str">
        <f>+IF(OR(AF94=1,AF94&lt;=5),"Moderado",IF(OR(AF94=6,AF94&lt;=11),"Mayor","Catastrófico"))</f>
        <v>Moderado</v>
      </c>
      <c r="AI94" s="110"/>
      <c r="AJ94" s="71"/>
      <c r="AK94" s="77"/>
      <c r="AL94" s="77"/>
      <c r="AM94" s="99"/>
      <c r="AN94" s="99"/>
      <c r="AO94" s="47" t="str">
        <f t="shared" si="21"/>
        <v/>
      </c>
      <c r="AP94" s="99"/>
      <c r="AQ94" s="47" t="str">
        <f t="shared" si="22"/>
        <v/>
      </c>
      <c r="AR94" s="99"/>
      <c r="AS94" s="47" t="str">
        <f t="shared" si="12"/>
        <v/>
      </c>
      <c r="AT94" s="99"/>
      <c r="AU94" s="47" t="str">
        <f t="shared" si="13"/>
        <v/>
      </c>
      <c r="AV94" s="99"/>
      <c r="AW94" s="47" t="str">
        <f t="shared" si="23"/>
        <v/>
      </c>
      <c r="AX94" s="99"/>
      <c r="AY94" s="47" t="str">
        <f t="shared" si="14"/>
        <v/>
      </c>
      <c r="AZ94" s="99"/>
      <c r="BA94" s="47" t="str">
        <f t="shared" si="15"/>
        <v/>
      </c>
      <c r="BB94" s="99" t="str">
        <f t="shared" si="16"/>
        <v/>
      </c>
      <c r="BC94" s="99" t="str">
        <f t="shared" si="17"/>
        <v/>
      </c>
      <c r="BD94" s="99"/>
      <c r="BE94" s="99" t="str">
        <f t="shared" si="18"/>
        <v>Débil</v>
      </c>
      <c r="BF94" s="99" t="str">
        <f t="shared" si="19"/>
        <v>Débil</v>
      </c>
      <c r="BG94" s="99">
        <f t="shared" si="20"/>
        <v>0</v>
      </c>
      <c r="BH94" s="71"/>
      <c r="BI94" s="69"/>
      <c r="BJ94" s="70"/>
      <c r="BK94" s="70"/>
      <c r="BL94" s="69"/>
      <c r="BM94" s="69"/>
      <c r="BN94" s="71"/>
      <c r="BO94" s="71"/>
      <c r="BP94" s="173"/>
      <c r="BQ94" s="173"/>
      <c r="BR94" s="173"/>
      <c r="BS94" s="173"/>
      <c r="BT94" s="173"/>
      <c r="BU94" s="173"/>
      <c r="BV94" s="173"/>
      <c r="BW94" s="173"/>
      <c r="BX94" s="173"/>
      <c r="BY94" s="173"/>
      <c r="BZ94" s="173"/>
      <c r="CA94" s="173"/>
      <c r="CB94" s="173"/>
      <c r="CC94" s="173"/>
      <c r="CD94" s="173"/>
      <c r="CE94" s="174"/>
      <c r="CF94" s="174"/>
      <c r="CG94" s="174"/>
      <c r="CH94" s="174"/>
      <c r="CI94" s="174"/>
      <c r="CJ94" s="174"/>
    </row>
    <row r="95" spans="1:88" ht="67.5" customHeight="1" x14ac:dyDescent="0.25">
      <c r="A95" s="96" t="s">
        <v>79</v>
      </c>
      <c r="B95" s="73" t="s">
        <v>207</v>
      </c>
      <c r="C95" s="82" t="s">
        <v>268</v>
      </c>
      <c r="D95" s="83" t="str">
        <f>+'Riesgo Corrupción'!C20</f>
        <v>Posibilidad de afectación económica y reputacional por la modificación sin justificación de condiciones iniciales establecidas en los pliegos, para el beneficio propio o de un tercero.</v>
      </c>
      <c r="E95" s="97" t="s">
        <v>284</v>
      </c>
      <c r="F95" s="71" t="s">
        <v>99</v>
      </c>
      <c r="G95" s="71" t="s">
        <v>100</v>
      </c>
      <c r="H95" s="95" t="s">
        <v>476</v>
      </c>
      <c r="I95" s="97" t="s">
        <v>274</v>
      </c>
      <c r="J95" s="71" t="s">
        <v>101</v>
      </c>
      <c r="K95" s="75" t="s">
        <v>229</v>
      </c>
      <c r="L95" s="73" t="s">
        <v>168</v>
      </c>
      <c r="M95" s="73" t="s">
        <v>172</v>
      </c>
      <c r="N95" s="73" t="s">
        <v>172</v>
      </c>
      <c r="O95" s="73" t="s">
        <v>172</v>
      </c>
      <c r="P95" s="73" t="s">
        <v>168</v>
      </c>
      <c r="Q95" s="73" t="s">
        <v>168</v>
      </c>
      <c r="R95" s="73" t="s">
        <v>172</v>
      </c>
      <c r="S95" s="73" t="s">
        <v>172</v>
      </c>
      <c r="T95" s="73" t="s">
        <v>172</v>
      </c>
      <c r="U95" s="73" t="s">
        <v>168</v>
      </c>
      <c r="V95" s="73" t="s">
        <v>168</v>
      </c>
      <c r="W95" s="73" t="s">
        <v>168</v>
      </c>
      <c r="X95" s="73" t="s">
        <v>168</v>
      </c>
      <c r="Y95" s="73" t="s">
        <v>168</v>
      </c>
      <c r="Z95" s="73" t="s">
        <v>168</v>
      </c>
      <c r="AA95" s="73" t="s">
        <v>172</v>
      </c>
      <c r="AB95" s="73" t="s">
        <v>168</v>
      </c>
      <c r="AC95" s="73" t="s">
        <v>172</v>
      </c>
      <c r="AD95" s="73" t="s">
        <v>172</v>
      </c>
      <c r="AE95" s="71">
        <f>COUNTIF(L95:AD100, "SI")</f>
        <v>10</v>
      </c>
      <c r="AF95" s="73" t="s">
        <v>117</v>
      </c>
      <c r="AG95" s="71">
        <f>+VLOOKUP(AF95,[6]Listados!$K$8:$L$12,2,0)</f>
        <v>2</v>
      </c>
      <c r="AH95" s="71" t="str">
        <f>+IF(OR(AE95=1,AE95&lt;=5),"Moderado",IF(OR(AE95=6,AE95&lt;=11),"Mayor","Catastrófico"))</f>
        <v>Mayor</v>
      </c>
      <c r="AI95" s="110" t="e">
        <f>+VLOOKUP(AH95,[6]Listados!K97:L101,2,0)</f>
        <v>#N/A</v>
      </c>
      <c r="AJ95" s="71" t="str">
        <f>IF(AND(AF95&lt;&gt;"",AH95&lt;&gt;""),VLOOKUP(AF95&amp;AH95,Listados!$M$3:$N$27,2,FALSE),"")</f>
        <v>Alto</v>
      </c>
      <c r="AK95" s="75" t="str">
        <f>+'Descripción del Control '!B$15</f>
        <v>En el Nivel Central, los abogados designados por el Director de Contratación cada vez que adelantan los procesos contractuales en la Plataforma  SECOP II, registran la trazabilidad de los ajustes realizados sobre estos. En caso de que se efectúe alguna modificación esta no será aplicada hasta no contar con la previa autorización en el flujo de aprobación empleada por la Entidad en el SECOP II. 
Como evidencia queda la trazabilidad en el SECOPII.
En el Nivel Local, el Alcalde (sa) Local, el abogado (a) del FDL y el Comité de contratación,cada vez que adelante los procesos contractuales en la Plataforma de SECOP II, registra la trazabilidad de los ajustes realizados sobre estos. En caso de que se efectúe alguna modificación esta no será aplicada salvo la disposición de la resolución 0253 de 14de junio de 2018, que regula el comité de contratación de los FDL. 
Como evidencia queda la trazabilidad en el SECOP II.</v>
      </c>
      <c r="AL95" s="75" t="s">
        <v>215</v>
      </c>
      <c r="AM95" s="97" t="s">
        <v>107</v>
      </c>
      <c r="AN95" s="97" t="s">
        <v>168</v>
      </c>
      <c r="AO95" s="47">
        <f>+IF(AN95="si",15,"")</f>
        <v>15</v>
      </c>
      <c r="AP95" s="97" t="s">
        <v>168</v>
      </c>
      <c r="AQ95" s="47">
        <f>+IF(AP95="si",15,"")</f>
        <v>15</v>
      </c>
      <c r="AR95" s="97" t="s">
        <v>168</v>
      </c>
      <c r="AS95" s="47">
        <f t="shared" si="12"/>
        <v>15</v>
      </c>
      <c r="AT95" s="97" t="s">
        <v>191</v>
      </c>
      <c r="AU95" s="47">
        <f t="shared" si="13"/>
        <v>15</v>
      </c>
      <c r="AV95" s="97" t="s">
        <v>168</v>
      </c>
      <c r="AW95" s="47">
        <f t="shared" si="23"/>
        <v>15</v>
      </c>
      <c r="AX95" s="97" t="s">
        <v>168</v>
      </c>
      <c r="AY95" s="47">
        <f t="shared" si="14"/>
        <v>15</v>
      </c>
      <c r="AZ95" s="97" t="s">
        <v>169</v>
      </c>
      <c r="BA95" s="47">
        <f t="shared" si="15"/>
        <v>10</v>
      </c>
      <c r="BB95" s="100">
        <f t="shared" si="16"/>
        <v>100</v>
      </c>
      <c r="BC95" s="100" t="str">
        <f t="shared" si="17"/>
        <v>Fuerte</v>
      </c>
      <c r="BD95" s="97" t="s">
        <v>170</v>
      </c>
      <c r="BE95" s="100" t="str">
        <f t="shared" si="18"/>
        <v>Fuerte</v>
      </c>
      <c r="BF95" s="100" t="str">
        <f t="shared" si="19"/>
        <v>Fuerte</v>
      </c>
      <c r="BG95" s="100">
        <f t="shared" si="20"/>
        <v>100</v>
      </c>
      <c r="BH95" s="71">
        <f>AVERAGE(BG95:BG96)</f>
        <v>100</v>
      </c>
      <c r="BI95" s="69" t="str">
        <f>IF(BH95&lt;=50, "Débil", IF(BH95&lt;=99,"Moderado","Fuerte"))</f>
        <v>Fuerte</v>
      </c>
      <c r="BJ95" s="70">
        <f>+IF(BI95="Fuerte",2,IF(BI95="Moderado",1,0))</f>
        <v>2</v>
      </c>
      <c r="BK95" s="70">
        <f>+AG95-BJ95</f>
        <v>0</v>
      </c>
      <c r="BL95" s="69" t="str">
        <f>+VLOOKUP(BK95,Listados!$J$18:$K$24,2,TRUE)</f>
        <v>Rara Vez</v>
      </c>
      <c r="BM95" s="69" t="str">
        <f>IF(ISBLANK(AH95),"",AH95)</f>
        <v>Mayor</v>
      </c>
      <c r="BN95" s="71" t="str">
        <f>IF(AND(BL95&lt;&gt;"",BM95&lt;&gt;""),VLOOKUP(BL95&amp;BM95,Listados!$M$3:$N$27,2,FALSE),"")</f>
        <v>Alto</v>
      </c>
      <c r="BO95" s="71" t="str">
        <f>+VLOOKUP(BN95,Listados!$P$3:$Q$6,2,FALSE)</f>
        <v>Reducir el riesgo</v>
      </c>
      <c r="BP95" s="173"/>
      <c r="BQ95" s="173"/>
      <c r="BR95" s="173"/>
      <c r="BS95" s="173"/>
      <c r="BT95" s="173"/>
      <c r="BU95" s="173"/>
      <c r="BV95" s="173"/>
      <c r="BW95" s="173"/>
      <c r="BX95" s="173"/>
      <c r="BY95" s="173"/>
      <c r="BZ95" s="173"/>
      <c r="CA95" s="173"/>
      <c r="CB95" s="173"/>
      <c r="CC95" s="173"/>
      <c r="CD95" s="173"/>
      <c r="CE95" s="174" t="s">
        <v>284</v>
      </c>
      <c r="CF95" s="174" t="s">
        <v>284</v>
      </c>
      <c r="CG95" s="174" t="s">
        <v>284</v>
      </c>
      <c r="CH95" s="174" t="s">
        <v>284</v>
      </c>
      <c r="CI95" s="174" t="s">
        <v>284</v>
      </c>
      <c r="CJ95" s="174" t="s">
        <v>284</v>
      </c>
    </row>
    <row r="96" spans="1:88" ht="54" customHeight="1" x14ac:dyDescent="0.25">
      <c r="A96" s="96"/>
      <c r="B96" s="73"/>
      <c r="C96" s="82"/>
      <c r="D96" s="83"/>
      <c r="E96" s="98"/>
      <c r="F96" s="71"/>
      <c r="G96" s="71"/>
      <c r="H96" s="95"/>
      <c r="I96" s="98"/>
      <c r="J96" s="71"/>
      <c r="K96" s="76"/>
      <c r="L96" s="73"/>
      <c r="M96" s="73"/>
      <c r="N96" s="73"/>
      <c r="O96" s="73"/>
      <c r="P96" s="73"/>
      <c r="Q96" s="73"/>
      <c r="R96" s="73"/>
      <c r="S96" s="73"/>
      <c r="T96" s="73"/>
      <c r="U96" s="73"/>
      <c r="V96" s="73"/>
      <c r="W96" s="73"/>
      <c r="X96" s="73"/>
      <c r="Y96" s="73"/>
      <c r="Z96" s="73"/>
      <c r="AA96" s="73"/>
      <c r="AB96" s="73"/>
      <c r="AC96" s="73"/>
      <c r="AD96" s="73"/>
      <c r="AE96" s="71"/>
      <c r="AF96" s="73"/>
      <c r="AG96" s="71"/>
      <c r="AH96" s="71" t="str">
        <f>+IF(OR(AF96=1,AF96&lt;=5),"Moderado",IF(OR(AF96=6,AF96&lt;=11),"Mayor","Catastrófico"))</f>
        <v>Moderado</v>
      </c>
      <c r="AI96" s="110"/>
      <c r="AJ96" s="71"/>
      <c r="AK96" s="76"/>
      <c r="AL96" s="76"/>
      <c r="AM96" s="98"/>
      <c r="AN96" s="98"/>
      <c r="AO96" s="47" t="str">
        <f>+IF(AN96="si",15,"")</f>
        <v/>
      </c>
      <c r="AP96" s="98"/>
      <c r="AQ96" s="47" t="str">
        <f>+IF(AP96="si",15,"")</f>
        <v/>
      </c>
      <c r="AR96" s="98"/>
      <c r="AS96" s="47" t="str">
        <f t="shared" si="12"/>
        <v/>
      </c>
      <c r="AT96" s="98"/>
      <c r="AU96" s="47" t="str">
        <f t="shared" si="13"/>
        <v/>
      </c>
      <c r="AV96" s="98"/>
      <c r="AW96" s="47" t="str">
        <f t="shared" si="23"/>
        <v/>
      </c>
      <c r="AX96" s="98"/>
      <c r="AY96" s="47" t="str">
        <f t="shared" si="14"/>
        <v/>
      </c>
      <c r="AZ96" s="98"/>
      <c r="BA96" s="47" t="str">
        <f t="shared" si="15"/>
        <v/>
      </c>
      <c r="BB96" s="101"/>
      <c r="BC96" s="101"/>
      <c r="BD96" s="98"/>
      <c r="BE96" s="101"/>
      <c r="BF96" s="101"/>
      <c r="BG96" s="101"/>
      <c r="BH96" s="71"/>
      <c r="BI96" s="69"/>
      <c r="BJ96" s="70"/>
      <c r="BK96" s="70"/>
      <c r="BL96" s="69"/>
      <c r="BM96" s="69"/>
      <c r="BN96" s="71"/>
      <c r="BO96" s="71"/>
      <c r="BP96" s="173"/>
      <c r="BQ96" s="173"/>
      <c r="BR96" s="173"/>
      <c r="BS96" s="173"/>
      <c r="BT96" s="173"/>
      <c r="BU96" s="173"/>
      <c r="BV96" s="173"/>
      <c r="BW96" s="173"/>
      <c r="BX96" s="173"/>
      <c r="BY96" s="173"/>
      <c r="BZ96" s="173"/>
      <c r="CA96" s="173"/>
      <c r="CB96" s="173"/>
      <c r="CC96" s="173"/>
      <c r="CD96" s="173"/>
      <c r="CE96" s="174"/>
      <c r="CF96" s="174"/>
      <c r="CG96" s="174"/>
      <c r="CH96" s="174"/>
      <c r="CI96" s="174"/>
      <c r="CJ96" s="174"/>
    </row>
    <row r="97" spans="1:88" ht="59.25" customHeight="1" x14ac:dyDescent="0.25">
      <c r="A97" s="96"/>
      <c r="B97" s="73"/>
      <c r="C97" s="82"/>
      <c r="D97" s="83"/>
      <c r="E97" s="98"/>
      <c r="F97" s="71"/>
      <c r="G97" s="71"/>
      <c r="H97" s="95" t="s">
        <v>215</v>
      </c>
      <c r="I97" s="98"/>
      <c r="J97" s="71"/>
      <c r="K97" s="76"/>
      <c r="L97" s="73"/>
      <c r="M97" s="73"/>
      <c r="N97" s="73"/>
      <c r="O97" s="73"/>
      <c r="P97" s="73"/>
      <c r="Q97" s="73"/>
      <c r="R97" s="73"/>
      <c r="S97" s="73"/>
      <c r="T97" s="73"/>
      <c r="U97" s="73"/>
      <c r="V97" s="73"/>
      <c r="W97" s="73"/>
      <c r="X97" s="73"/>
      <c r="Y97" s="73"/>
      <c r="Z97" s="73"/>
      <c r="AA97" s="73"/>
      <c r="AB97" s="73"/>
      <c r="AC97" s="73"/>
      <c r="AD97" s="73"/>
      <c r="AE97" s="71"/>
      <c r="AF97" s="73"/>
      <c r="AG97" s="71"/>
      <c r="AH97" s="71" t="str">
        <f>+IF(OR(AF97=1,AF97&lt;=5),"Moderado",IF(OR(AF97=6,AF97&lt;=11),"Mayor","Catastrófico"))</f>
        <v>Moderado</v>
      </c>
      <c r="AI97" s="110"/>
      <c r="AJ97" s="71"/>
      <c r="AK97" s="76"/>
      <c r="AL97" s="76"/>
      <c r="AM97" s="98"/>
      <c r="AN97" s="98"/>
      <c r="AO97" s="47" t="str">
        <f t="shared" si="21"/>
        <v/>
      </c>
      <c r="AP97" s="98"/>
      <c r="AQ97" s="47" t="str">
        <f t="shared" si="22"/>
        <v/>
      </c>
      <c r="AR97" s="98"/>
      <c r="AS97" s="47" t="str">
        <f t="shared" si="12"/>
        <v/>
      </c>
      <c r="AT97" s="98"/>
      <c r="AU97" s="47" t="str">
        <f t="shared" si="13"/>
        <v/>
      </c>
      <c r="AV97" s="98"/>
      <c r="AW97" s="47" t="str">
        <f t="shared" si="23"/>
        <v/>
      </c>
      <c r="AX97" s="98"/>
      <c r="AY97" s="47" t="str">
        <f t="shared" si="14"/>
        <v/>
      </c>
      <c r="AZ97" s="98"/>
      <c r="BA97" s="47" t="str">
        <f t="shared" si="15"/>
        <v/>
      </c>
      <c r="BB97" s="101"/>
      <c r="BC97" s="101"/>
      <c r="BD97" s="98"/>
      <c r="BE97" s="101"/>
      <c r="BF97" s="101"/>
      <c r="BG97" s="101"/>
      <c r="BH97" s="71"/>
      <c r="BI97" s="69"/>
      <c r="BJ97" s="70"/>
      <c r="BK97" s="70"/>
      <c r="BL97" s="69"/>
      <c r="BM97" s="69"/>
      <c r="BN97" s="71"/>
      <c r="BO97" s="71"/>
      <c r="BP97" s="173"/>
      <c r="BQ97" s="173"/>
      <c r="BR97" s="173"/>
      <c r="BS97" s="173"/>
      <c r="BT97" s="173"/>
      <c r="BU97" s="173"/>
      <c r="BV97" s="173"/>
      <c r="BW97" s="173"/>
      <c r="BX97" s="173"/>
      <c r="BY97" s="173"/>
      <c r="BZ97" s="173"/>
      <c r="CA97" s="173"/>
      <c r="CB97" s="173"/>
      <c r="CC97" s="173"/>
      <c r="CD97" s="173"/>
      <c r="CE97" s="174"/>
      <c r="CF97" s="174"/>
      <c r="CG97" s="174"/>
      <c r="CH97" s="174"/>
      <c r="CI97" s="174"/>
      <c r="CJ97" s="174"/>
    </row>
    <row r="98" spans="1:88" ht="39.75" customHeight="1" x14ac:dyDescent="0.25">
      <c r="A98" s="96"/>
      <c r="B98" s="73"/>
      <c r="C98" s="82"/>
      <c r="D98" s="83"/>
      <c r="E98" s="98"/>
      <c r="F98" s="71"/>
      <c r="G98" s="71"/>
      <c r="H98" s="95"/>
      <c r="I98" s="98"/>
      <c r="J98" s="71"/>
      <c r="K98" s="76"/>
      <c r="L98" s="73"/>
      <c r="M98" s="73"/>
      <c r="N98" s="73"/>
      <c r="O98" s="73"/>
      <c r="P98" s="73"/>
      <c r="Q98" s="73"/>
      <c r="R98" s="73"/>
      <c r="S98" s="73"/>
      <c r="T98" s="73"/>
      <c r="U98" s="73"/>
      <c r="V98" s="73"/>
      <c r="W98" s="73"/>
      <c r="X98" s="73"/>
      <c r="Y98" s="73"/>
      <c r="Z98" s="73"/>
      <c r="AA98" s="73"/>
      <c r="AB98" s="73"/>
      <c r="AC98" s="73"/>
      <c r="AD98" s="73"/>
      <c r="AE98" s="71"/>
      <c r="AF98" s="73"/>
      <c r="AG98" s="71"/>
      <c r="AH98" s="71" t="str">
        <f>+IF(OR(AF98=1,AF98&lt;=5),"Moderado",IF(OR(AF98=6,AF98&lt;=11),"Mayor","Catastrófico"))</f>
        <v>Moderado</v>
      </c>
      <c r="AI98" s="110"/>
      <c r="AJ98" s="71"/>
      <c r="AK98" s="76"/>
      <c r="AL98" s="76"/>
      <c r="AM98" s="98"/>
      <c r="AN98" s="98"/>
      <c r="AO98" s="47" t="str">
        <f t="shared" si="21"/>
        <v/>
      </c>
      <c r="AP98" s="98"/>
      <c r="AQ98" s="47" t="str">
        <f t="shared" si="22"/>
        <v/>
      </c>
      <c r="AR98" s="98"/>
      <c r="AS98" s="47" t="str">
        <f t="shared" si="12"/>
        <v/>
      </c>
      <c r="AT98" s="98"/>
      <c r="AU98" s="47" t="str">
        <f t="shared" si="13"/>
        <v/>
      </c>
      <c r="AV98" s="98"/>
      <c r="AW98" s="47" t="str">
        <f t="shared" si="23"/>
        <v/>
      </c>
      <c r="AX98" s="98"/>
      <c r="AY98" s="47" t="str">
        <f t="shared" si="14"/>
        <v/>
      </c>
      <c r="AZ98" s="98"/>
      <c r="BA98" s="47" t="str">
        <f t="shared" si="15"/>
        <v/>
      </c>
      <c r="BB98" s="101"/>
      <c r="BC98" s="101"/>
      <c r="BD98" s="98"/>
      <c r="BE98" s="101"/>
      <c r="BF98" s="101"/>
      <c r="BG98" s="101"/>
      <c r="BH98" s="71"/>
      <c r="BI98" s="69"/>
      <c r="BJ98" s="70"/>
      <c r="BK98" s="70"/>
      <c r="BL98" s="69"/>
      <c r="BM98" s="69"/>
      <c r="BN98" s="71"/>
      <c r="BO98" s="71"/>
      <c r="BP98" s="173"/>
      <c r="BQ98" s="173"/>
      <c r="BR98" s="173"/>
      <c r="BS98" s="173"/>
      <c r="BT98" s="173"/>
      <c r="BU98" s="173"/>
      <c r="BV98" s="173"/>
      <c r="BW98" s="173"/>
      <c r="BX98" s="173"/>
      <c r="BY98" s="173"/>
      <c r="BZ98" s="173"/>
      <c r="CA98" s="173"/>
      <c r="CB98" s="173"/>
      <c r="CC98" s="173"/>
      <c r="CD98" s="173"/>
      <c r="CE98" s="174"/>
      <c r="CF98" s="174"/>
      <c r="CG98" s="174"/>
      <c r="CH98" s="174"/>
      <c r="CI98" s="174"/>
      <c r="CJ98" s="174"/>
    </row>
    <row r="99" spans="1:88" ht="15.75" x14ac:dyDescent="0.25">
      <c r="A99" s="96"/>
      <c r="B99" s="73"/>
      <c r="C99" s="82"/>
      <c r="D99" s="83"/>
      <c r="E99" s="98"/>
      <c r="F99" s="71"/>
      <c r="G99" s="71"/>
      <c r="H99" s="95"/>
      <c r="I99" s="98"/>
      <c r="J99" s="71"/>
      <c r="K99" s="76"/>
      <c r="L99" s="73"/>
      <c r="M99" s="73"/>
      <c r="N99" s="73"/>
      <c r="O99" s="73"/>
      <c r="P99" s="73"/>
      <c r="Q99" s="73"/>
      <c r="R99" s="73"/>
      <c r="S99" s="73"/>
      <c r="T99" s="73"/>
      <c r="U99" s="73"/>
      <c r="V99" s="73"/>
      <c r="W99" s="73"/>
      <c r="X99" s="73"/>
      <c r="Y99" s="73"/>
      <c r="Z99" s="73"/>
      <c r="AA99" s="73"/>
      <c r="AB99" s="73"/>
      <c r="AC99" s="73"/>
      <c r="AD99" s="73"/>
      <c r="AE99" s="71"/>
      <c r="AF99" s="73"/>
      <c r="AG99" s="71"/>
      <c r="AH99" s="71" t="str">
        <f>+IF(OR(AF99=1,AF99&lt;=5),"Moderado",IF(OR(AF99=6,AF99&lt;=11),"Mayor","Catastrófico"))</f>
        <v>Moderado</v>
      </c>
      <c r="AI99" s="110"/>
      <c r="AJ99" s="71"/>
      <c r="AK99" s="76"/>
      <c r="AL99" s="76"/>
      <c r="AM99" s="98"/>
      <c r="AN99" s="98"/>
      <c r="AO99" s="47" t="str">
        <f t="shared" si="21"/>
        <v/>
      </c>
      <c r="AP99" s="98"/>
      <c r="AQ99" s="47" t="str">
        <f t="shared" si="22"/>
        <v/>
      </c>
      <c r="AR99" s="98"/>
      <c r="AS99" s="47" t="str">
        <f t="shared" si="12"/>
        <v/>
      </c>
      <c r="AT99" s="98"/>
      <c r="AU99" s="47" t="str">
        <f t="shared" si="13"/>
        <v/>
      </c>
      <c r="AV99" s="98"/>
      <c r="AW99" s="47" t="str">
        <f t="shared" si="23"/>
        <v/>
      </c>
      <c r="AX99" s="98"/>
      <c r="AY99" s="47" t="str">
        <f t="shared" si="14"/>
        <v/>
      </c>
      <c r="AZ99" s="98"/>
      <c r="BA99" s="47" t="str">
        <f t="shared" si="15"/>
        <v/>
      </c>
      <c r="BB99" s="101"/>
      <c r="BC99" s="101"/>
      <c r="BD99" s="98"/>
      <c r="BE99" s="101"/>
      <c r="BF99" s="101"/>
      <c r="BG99" s="101"/>
      <c r="BH99" s="71"/>
      <c r="BI99" s="69"/>
      <c r="BJ99" s="70"/>
      <c r="BK99" s="70"/>
      <c r="BL99" s="69"/>
      <c r="BM99" s="69"/>
      <c r="BN99" s="71"/>
      <c r="BO99" s="71"/>
      <c r="BP99" s="173"/>
      <c r="BQ99" s="173"/>
      <c r="BR99" s="173"/>
      <c r="BS99" s="173"/>
      <c r="BT99" s="173"/>
      <c r="BU99" s="173"/>
      <c r="BV99" s="173"/>
      <c r="BW99" s="173"/>
      <c r="BX99" s="173"/>
      <c r="BY99" s="173"/>
      <c r="BZ99" s="173"/>
      <c r="CA99" s="173"/>
      <c r="CB99" s="173"/>
      <c r="CC99" s="173"/>
      <c r="CD99" s="173"/>
      <c r="CE99" s="174"/>
      <c r="CF99" s="174"/>
      <c r="CG99" s="174"/>
      <c r="CH99" s="174"/>
      <c r="CI99" s="174"/>
      <c r="CJ99" s="174"/>
    </row>
    <row r="100" spans="1:88" ht="17.25" customHeight="1" x14ac:dyDescent="0.25">
      <c r="A100" s="96"/>
      <c r="B100" s="73"/>
      <c r="C100" s="82"/>
      <c r="D100" s="83"/>
      <c r="E100" s="99"/>
      <c r="F100" s="71"/>
      <c r="G100" s="71"/>
      <c r="H100" s="95"/>
      <c r="I100" s="99"/>
      <c r="J100" s="71"/>
      <c r="K100" s="77"/>
      <c r="L100" s="73"/>
      <c r="M100" s="73"/>
      <c r="N100" s="73"/>
      <c r="O100" s="73"/>
      <c r="P100" s="73"/>
      <c r="Q100" s="73"/>
      <c r="R100" s="73"/>
      <c r="S100" s="73"/>
      <c r="T100" s="73"/>
      <c r="U100" s="73"/>
      <c r="V100" s="73"/>
      <c r="W100" s="73"/>
      <c r="X100" s="73"/>
      <c r="Y100" s="73"/>
      <c r="Z100" s="73"/>
      <c r="AA100" s="73"/>
      <c r="AB100" s="73"/>
      <c r="AC100" s="73"/>
      <c r="AD100" s="73"/>
      <c r="AE100" s="71"/>
      <c r="AF100" s="73"/>
      <c r="AG100" s="71"/>
      <c r="AH100" s="71" t="str">
        <f>+IF(OR(AF100=1,AF100&lt;=5),"Moderado",IF(OR(AF100=6,AF100&lt;=11),"Mayor","Catastrófico"))</f>
        <v>Moderado</v>
      </c>
      <c r="AI100" s="110"/>
      <c r="AJ100" s="71"/>
      <c r="AK100" s="77"/>
      <c r="AL100" s="77"/>
      <c r="AM100" s="99"/>
      <c r="AN100" s="99"/>
      <c r="AO100" s="47" t="str">
        <f t="shared" si="21"/>
        <v/>
      </c>
      <c r="AP100" s="99"/>
      <c r="AQ100" s="47" t="str">
        <f t="shared" si="22"/>
        <v/>
      </c>
      <c r="AR100" s="99"/>
      <c r="AS100" s="47" t="str">
        <f t="shared" si="12"/>
        <v/>
      </c>
      <c r="AT100" s="99"/>
      <c r="AU100" s="47" t="str">
        <f t="shared" si="13"/>
        <v/>
      </c>
      <c r="AV100" s="99"/>
      <c r="AW100" s="47" t="str">
        <f t="shared" si="23"/>
        <v/>
      </c>
      <c r="AX100" s="99"/>
      <c r="AY100" s="47" t="str">
        <f t="shared" si="14"/>
        <v/>
      </c>
      <c r="AZ100" s="99"/>
      <c r="BA100" s="47" t="str">
        <f t="shared" si="15"/>
        <v/>
      </c>
      <c r="BB100" s="102"/>
      <c r="BC100" s="102"/>
      <c r="BD100" s="99"/>
      <c r="BE100" s="102"/>
      <c r="BF100" s="102"/>
      <c r="BG100" s="102"/>
      <c r="BH100" s="71"/>
      <c r="BI100" s="69"/>
      <c r="BJ100" s="70"/>
      <c r="BK100" s="70"/>
      <c r="BL100" s="69"/>
      <c r="BM100" s="69"/>
      <c r="BN100" s="71"/>
      <c r="BO100" s="71"/>
      <c r="BP100" s="173"/>
      <c r="BQ100" s="173"/>
      <c r="BR100" s="173"/>
      <c r="BS100" s="173"/>
      <c r="BT100" s="173"/>
      <c r="BU100" s="173"/>
      <c r="BV100" s="173"/>
      <c r="BW100" s="173"/>
      <c r="BX100" s="173"/>
      <c r="BY100" s="173"/>
      <c r="BZ100" s="173"/>
      <c r="CA100" s="173"/>
      <c r="CB100" s="173"/>
      <c r="CC100" s="173"/>
      <c r="CD100" s="173"/>
      <c r="CE100" s="174"/>
      <c r="CF100" s="174"/>
      <c r="CG100" s="174"/>
      <c r="CH100" s="174"/>
      <c r="CI100" s="174"/>
      <c r="CJ100" s="174"/>
    </row>
    <row r="101" spans="1:88" ht="96.75" customHeight="1" x14ac:dyDescent="0.25">
      <c r="A101" s="96" t="s">
        <v>80</v>
      </c>
      <c r="B101" s="73" t="s">
        <v>207</v>
      </c>
      <c r="C101" s="82" t="s">
        <v>268</v>
      </c>
      <c r="D101" s="83" t="str">
        <f>+'Riesgo Corrupción'!C21</f>
        <v>Posibilidad de afectación económica por sobrecosto en las actividades de los proyectos de inversión para el beneficio de un particular.</v>
      </c>
      <c r="E101" s="97" t="s">
        <v>284</v>
      </c>
      <c r="F101" s="71" t="s">
        <v>124</v>
      </c>
      <c r="G101" s="71" t="s">
        <v>100</v>
      </c>
      <c r="H101" s="41" t="s">
        <v>214</v>
      </c>
      <c r="I101" s="50" t="s">
        <v>274</v>
      </c>
      <c r="J101" s="71" t="s">
        <v>126</v>
      </c>
      <c r="K101" s="75" t="s">
        <v>230</v>
      </c>
      <c r="L101" s="73" t="s">
        <v>168</v>
      </c>
      <c r="M101" s="73" t="s">
        <v>168</v>
      </c>
      <c r="N101" s="73" t="s">
        <v>168</v>
      </c>
      <c r="O101" s="73" t="s">
        <v>172</v>
      </c>
      <c r="P101" s="73" t="s">
        <v>168</v>
      </c>
      <c r="Q101" s="73" t="s">
        <v>168</v>
      </c>
      <c r="R101" s="73" t="s">
        <v>168</v>
      </c>
      <c r="S101" s="73" t="s">
        <v>172</v>
      </c>
      <c r="T101" s="73" t="s">
        <v>172</v>
      </c>
      <c r="U101" s="73" t="s">
        <v>168</v>
      </c>
      <c r="V101" s="73" t="s">
        <v>168</v>
      </c>
      <c r="W101" s="73" t="s">
        <v>168</v>
      </c>
      <c r="X101" s="73" t="s">
        <v>168</v>
      </c>
      <c r="Y101" s="73" t="s">
        <v>172</v>
      </c>
      <c r="Z101" s="73" t="s">
        <v>172</v>
      </c>
      <c r="AA101" s="73" t="s">
        <v>172</v>
      </c>
      <c r="AB101" s="73" t="s">
        <v>168</v>
      </c>
      <c r="AC101" s="73" t="s">
        <v>172</v>
      </c>
      <c r="AD101" s="73" t="s">
        <v>172</v>
      </c>
      <c r="AE101" s="71">
        <f>COUNTIF(L101:AD106, "SI")</f>
        <v>11</v>
      </c>
      <c r="AF101" s="73" t="s">
        <v>61</v>
      </c>
      <c r="AG101" s="71">
        <f>+VLOOKUP(AF101,[6]Listados!$K$8:$L$12,2,0)</f>
        <v>1</v>
      </c>
      <c r="AH101" s="71" t="str">
        <f>+IF(OR(AE101=1,AE101&lt;=5),"Moderado",IF(OR(AE101=6,AE101&lt;=11),"Mayor","Catastrófico"))</f>
        <v>Mayor</v>
      </c>
      <c r="AI101" s="110" t="e">
        <f>+VLOOKUP(AH101,[6]Listados!K103:L107,2,0)</f>
        <v>#N/A</v>
      </c>
      <c r="AJ101" s="71" t="str">
        <f>IF(AND(AF101&lt;&gt;"",AH101&lt;&gt;""),VLOOKUP(AF101&amp;AH101,Listados!$M$3:$N$27,2,FALSE),"")</f>
        <v>Alto</v>
      </c>
      <c r="AK101" s="75" t="str">
        <f>+'Descripción del Control '!B$16</f>
        <v xml:space="preserve">Se establece el Plan Anual de Adquisiciones como insumo primario para adelantar cualquier proceso de contratación, el cual es aprobado por el ordenador del gasto previas recomendaciones del Comité de Contratación según la Resolución 1614 del 04 de diciembre de 2017. 
Los profesionales designados por el Director de Contratación (Nivel central) / Alcalde Local (Nivel Local) realizan reuniones mensuales de seguimiento al Plan Anual de Adquisiciones con las áreas de la entidad. 
Como evidencia queda el Plan Anual de Adquisiciones actualizado, Link de publicación en Secop, Link de publicación en la página web de la localidad y el formato GDI-GPD-F029 Evidencia de reunión. 
Las Alcaldías Locales que utilicen herramientas tecnológicas para el seguimiento del Plan Anual de Adquisiciones aportaran como evidencia el enlace del tablero de seguimiento.
</v>
      </c>
      <c r="AL101" s="75" t="s">
        <v>214</v>
      </c>
      <c r="AM101" s="97" t="s">
        <v>107</v>
      </c>
      <c r="AN101" s="97" t="s">
        <v>168</v>
      </c>
      <c r="AO101" s="47">
        <f>+IF(AN101="si",15,"")</f>
        <v>15</v>
      </c>
      <c r="AP101" s="97" t="s">
        <v>168</v>
      </c>
      <c r="AQ101" s="47">
        <f>+IF(AP101="si",15,"")</f>
        <v>15</v>
      </c>
      <c r="AR101" s="97" t="s">
        <v>168</v>
      </c>
      <c r="AS101" s="47">
        <f t="shared" si="12"/>
        <v>15</v>
      </c>
      <c r="AT101" s="97" t="s">
        <v>191</v>
      </c>
      <c r="AU101" s="47">
        <f t="shared" si="13"/>
        <v>15</v>
      </c>
      <c r="AV101" s="97" t="s">
        <v>168</v>
      </c>
      <c r="AW101" s="47">
        <f>+IF(AV101="si",15,"")</f>
        <v>15</v>
      </c>
      <c r="AX101" s="97" t="s">
        <v>168</v>
      </c>
      <c r="AY101" s="47">
        <f t="shared" si="14"/>
        <v>15</v>
      </c>
      <c r="AZ101" s="97" t="s">
        <v>169</v>
      </c>
      <c r="BA101" s="47">
        <f t="shared" si="15"/>
        <v>10</v>
      </c>
      <c r="BB101" s="97">
        <f t="shared" si="16"/>
        <v>100</v>
      </c>
      <c r="BC101" s="97" t="str">
        <f t="shared" si="17"/>
        <v>Fuerte</v>
      </c>
      <c r="BD101" s="97" t="s">
        <v>170</v>
      </c>
      <c r="BE101" s="97" t="str">
        <f t="shared" si="18"/>
        <v>Fuerte</v>
      </c>
      <c r="BF101" s="97" t="str">
        <f t="shared" si="19"/>
        <v>Fuerte</v>
      </c>
      <c r="BG101" s="97">
        <f t="shared" si="20"/>
        <v>100</v>
      </c>
      <c r="BH101" s="71">
        <f>AVERAGE(BG101)</f>
        <v>100</v>
      </c>
      <c r="BI101" s="69" t="str">
        <f>IF(BH101&lt;=50, "Débil", IF(BH101&lt;=99,"Moderado","Fuerte"))</f>
        <v>Fuerte</v>
      </c>
      <c r="BJ101" s="70">
        <f>+IF(BI101="Fuerte",2,IF(BI101="Moderado",1,0))</f>
        <v>2</v>
      </c>
      <c r="BK101" s="70">
        <f>+AG101-BJ101</f>
        <v>-1</v>
      </c>
      <c r="BL101" s="69" t="str">
        <f>+VLOOKUP(BK101,Listados!$J$18:$K$24,2,TRUE)</f>
        <v>Rara Vez</v>
      </c>
      <c r="BM101" s="69" t="str">
        <f>IF(ISBLANK(AH101),"",AH101)</f>
        <v>Mayor</v>
      </c>
      <c r="BN101" s="71" t="str">
        <f>IF(AND(BL101&lt;&gt;"",BM101&lt;&gt;""),VLOOKUP(BL101&amp;BM101,Listados!$M$3:$N$27,2,FALSE),"")</f>
        <v>Alto</v>
      </c>
      <c r="BO101" s="71" t="str">
        <f>+VLOOKUP(BN101,Listados!$P$3:$Q$6,2,FALSE)</f>
        <v>Reducir el riesgo</v>
      </c>
      <c r="BP101" s="173"/>
      <c r="BQ101" s="173"/>
      <c r="BR101" s="173"/>
      <c r="BS101" s="173"/>
      <c r="BT101" s="173"/>
      <c r="BU101" s="173"/>
      <c r="BV101" s="173"/>
      <c r="BW101" s="173"/>
      <c r="BX101" s="173"/>
      <c r="BY101" s="173"/>
      <c r="BZ101" s="173"/>
      <c r="CA101" s="173"/>
      <c r="CB101" s="173"/>
      <c r="CC101" s="173"/>
      <c r="CD101" s="173"/>
      <c r="CE101" s="174" t="s">
        <v>284</v>
      </c>
      <c r="CF101" s="174" t="s">
        <v>284</v>
      </c>
      <c r="CG101" s="174" t="s">
        <v>284</v>
      </c>
      <c r="CH101" s="174" t="s">
        <v>284</v>
      </c>
      <c r="CI101" s="174" t="s">
        <v>284</v>
      </c>
      <c r="CJ101" s="174" t="s">
        <v>284</v>
      </c>
    </row>
    <row r="102" spans="1:88" ht="31.5" customHeight="1" x14ac:dyDescent="0.25">
      <c r="A102" s="96"/>
      <c r="B102" s="73"/>
      <c r="C102" s="82"/>
      <c r="D102" s="83"/>
      <c r="E102" s="98"/>
      <c r="F102" s="71"/>
      <c r="G102" s="71"/>
      <c r="H102" s="179" t="s">
        <v>465</v>
      </c>
      <c r="I102" s="97" t="s">
        <v>274</v>
      </c>
      <c r="J102" s="71"/>
      <c r="K102" s="76"/>
      <c r="L102" s="73"/>
      <c r="M102" s="73"/>
      <c r="N102" s="73"/>
      <c r="O102" s="73"/>
      <c r="P102" s="73"/>
      <c r="Q102" s="73"/>
      <c r="R102" s="73"/>
      <c r="S102" s="73"/>
      <c r="T102" s="73"/>
      <c r="U102" s="73"/>
      <c r="V102" s="73"/>
      <c r="W102" s="73"/>
      <c r="X102" s="73"/>
      <c r="Y102" s="73"/>
      <c r="Z102" s="73"/>
      <c r="AA102" s="73"/>
      <c r="AB102" s="73"/>
      <c r="AC102" s="73"/>
      <c r="AD102" s="73"/>
      <c r="AE102" s="71"/>
      <c r="AF102" s="73"/>
      <c r="AG102" s="71"/>
      <c r="AH102" s="71" t="str">
        <f>+IF(OR(AF102=1,AF102&lt;=5),"Moderado",IF(OR(AF102=6,AF102&lt;=11),"Mayor","Catastrófico"))</f>
        <v>Moderado</v>
      </c>
      <c r="AI102" s="110"/>
      <c r="AJ102" s="71"/>
      <c r="AK102" s="76"/>
      <c r="AL102" s="76"/>
      <c r="AM102" s="98"/>
      <c r="AN102" s="98"/>
      <c r="AO102" s="47" t="str">
        <f t="shared" si="21"/>
        <v/>
      </c>
      <c r="AP102" s="98"/>
      <c r="AQ102" s="47" t="str">
        <f t="shared" si="22"/>
        <v/>
      </c>
      <c r="AR102" s="98"/>
      <c r="AS102" s="47" t="str">
        <f t="shared" si="12"/>
        <v/>
      </c>
      <c r="AT102" s="98"/>
      <c r="AU102" s="47" t="str">
        <f t="shared" si="13"/>
        <v/>
      </c>
      <c r="AV102" s="98"/>
      <c r="AW102" s="47" t="str">
        <f t="shared" si="23"/>
        <v/>
      </c>
      <c r="AX102" s="98"/>
      <c r="AY102" s="47" t="str">
        <f t="shared" si="14"/>
        <v/>
      </c>
      <c r="AZ102" s="98"/>
      <c r="BA102" s="47" t="str">
        <f t="shared" si="15"/>
        <v/>
      </c>
      <c r="BB102" s="98" t="str">
        <f t="shared" si="16"/>
        <v/>
      </c>
      <c r="BC102" s="98" t="str">
        <f t="shared" si="17"/>
        <v/>
      </c>
      <c r="BD102" s="98"/>
      <c r="BE102" s="98" t="str">
        <f t="shared" si="18"/>
        <v>Débil</v>
      </c>
      <c r="BF102" s="98" t="str">
        <f t="shared" si="19"/>
        <v>Débil</v>
      </c>
      <c r="BG102" s="98">
        <f t="shared" si="20"/>
        <v>0</v>
      </c>
      <c r="BH102" s="71"/>
      <c r="BI102" s="69"/>
      <c r="BJ102" s="70"/>
      <c r="BK102" s="70"/>
      <c r="BL102" s="69"/>
      <c r="BM102" s="69"/>
      <c r="BN102" s="71"/>
      <c r="BO102" s="71"/>
      <c r="BP102" s="173"/>
      <c r="BQ102" s="173"/>
      <c r="BR102" s="173"/>
      <c r="BS102" s="173"/>
      <c r="BT102" s="173"/>
      <c r="BU102" s="173"/>
      <c r="BV102" s="173"/>
      <c r="BW102" s="173"/>
      <c r="BX102" s="173"/>
      <c r="BY102" s="173"/>
      <c r="BZ102" s="173"/>
      <c r="CA102" s="173"/>
      <c r="CB102" s="173"/>
      <c r="CC102" s="173"/>
      <c r="CD102" s="173"/>
      <c r="CE102" s="174"/>
      <c r="CF102" s="174"/>
      <c r="CG102" s="174"/>
      <c r="CH102" s="174"/>
      <c r="CI102" s="174"/>
      <c r="CJ102" s="174"/>
    </row>
    <row r="103" spans="1:88" ht="15.75" x14ac:dyDescent="0.25">
      <c r="A103" s="96"/>
      <c r="B103" s="73"/>
      <c r="C103" s="82"/>
      <c r="D103" s="83"/>
      <c r="E103" s="98"/>
      <c r="F103" s="71"/>
      <c r="G103" s="71"/>
      <c r="H103" s="170"/>
      <c r="I103" s="98"/>
      <c r="J103" s="71"/>
      <c r="K103" s="76"/>
      <c r="L103" s="73"/>
      <c r="M103" s="73"/>
      <c r="N103" s="73"/>
      <c r="O103" s="73"/>
      <c r="P103" s="73"/>
      <c r="Q103" s="73"/>
      <c r="R103" s="73"/>
      <c r="S103" s="73"/>
      <c r="T103" s="73"/>
      <c r="U103" s="73"/>
      <c r="V103" s="73"/>
      <c r="W103" s="73"/>
      <c r="X103" s="73"/>
      <c r="Y103" s="73"/>
      <c r="Z103" s="73"/>
      <c r="AA103" s="73"/>
      <c r="AB103" s="73"/>
      <c r="AC103" s="73"/>
      <c r="AD103" s="73"/>
      <c r="AE103" s="71"/>
      <c r="AF103" s="73"/>
      <c r="AG103" s="71"/>
      <c r="AH103" s="71" t="str">
        <f>+IF(OR(AF103=1,AF103&lt;=5),"Moderado",IF(OR(AF103=6,AF103&lt;=11),"Mayor","Catastrófico"))</f>
        <v>Moderado</v>
      </c>
      <c r="AI103" s="110"/>
      <c r="AJ103" s="71"/>
      <c r="AK103" s="76"/>
      <c r="AL103" s="76"/>
      <c r="AM103" s="98"/>
      <c r="AN103" s="98"/>
      <c r="AO103" s="47" t="str">
        <f t="shared" si="21"/>
        <v/>
      </c>
      <c r="AP103" s="98"/>
      <c r="AQ103" s="47" t="str">
        <f t="shared" si="22"/>
        <v/>
      </c>
      <c r="AR103" s="98"/>
      <c r="AS103" s="47" t="str">
        <f t="shared" si="12"/>
        <v/>
      </c>
      <c r="AT103" s="98"/>
      <c r="AU103" s="47" t="str">
        <f t="shared" si="13"/>
        <v/>
      </c>
      <c r="AV103" s="98"/>
      <c r="AW103" s="47" t="str">
        <f t="shared" si="23"/>
        <v/>
      </c>
      <c r="AX103" s="98"/>
      <c r="AY103" s="47" t="str">
        <f t="shared" si="14"/>
        <v/>
      </c>
      <c r="AZ103" s="98"/>
      <c r="BA103" s="47" t="str">
        <f t="shared" si="15"/>
        <v/>
      </c>
      <c r="BB103" s="98" t="str">
        <f t="shared" si="16"/>
        <v/>
      </c>
      <c r="BC103" s="98" t="str">
        <f t="shared" si="17"/>
        <v/>
      </c>
      <c r="BD103" s="98"/>
      <c r="BE103" s="98" t="str">
        <f t="shared" si="18"/>
        <v>Débil</v>
      </c>
      <c r="BF103" s="98" t="str">
        <f t="shared" si="19"/>
        <v>Débil</v>
      </c>
      <c r="BG103" s="98">
        <f t="shared" si="20"/>
        <v>0</v>
      </c>
      <c r="BH103" s="71"/>
      <c r="BI103" s="69"/>
      <c r="BJ103" s="70"/>
      <c r="BK103" s="70"/>
      <c r="BL103" s="69"/>
      <c r="BM103" s="69"/>
      <c r="BN103" s="71"/>
      <c r="BO103" s="71"/>
      <c r="BP103" s="173"/>
      <c r="BQ103" s="173"/>
      <c r="BR103" s="173"/>
      <c r="BS103" s="173"/>
      <c r="BT103" s="173"/>
      <c r="BU103" s="173"/>
      <c r="BV103" s="173"/>
      <c r="BW103" s="173"/>
      <c r="BX103" s="173"/>
      <c r="BY103" s="173"/>
      <c r="BZ103" s="173"/>
      <c r="CA103" s="173"/>
      <c r="CB103" s="173"/>
      <c r="CC103" s="173"/>
      <c r="CD103" s="173"/>
      <c r="CE103" s="174"/>
      <c r="CF103" s="174"/>
      <c r="CG103" s="174"/>
      <c r="CH103" s="174"/>
      <c r="CI103" s="174"/>
      <c r="CJ103" s="174"/>
    </row>
    <row r="104" spans="1:88" ht="15.75" x14ac:dyDescent="0.25">
      <c r="A104" s="96"/>
      <c r="B104" s="73"/>
      <c r="C104" s="82"/>
      <c r="D104" s="83"/>
      <c r="E104" s="98"/>
      <c r="F104" s="71"/>
      <c r="G104" s="71"/>
      <c r="H104" s="170"/>
      <c r="I104" s="98"/>
      <c r="J104" s="71"/>
      <c r="K104" s="76"/>
      <c r="L104" s="73"/>
      <c r="M104" s="73"/>
      <c r="N104" s="73"/>
      <c r="O104" s="73"/>
      <c r="P104" s="73"/>
      <c r="Q104" s="73"/>
      <c r="R104" s="73"/>
      <c r="S104" s="73"/>
      <c r="T104" s="73"/>
      <c r="U104" s="73"/>
      <c r="V104" s="73"/>
      <c r="W104" s="73"/>
      <c r="X104" s="73"/>
      <c r="Y104" s="73"/>
      <c r="Z104" s="73"/>
      <c r="AA104" s="73"/>
      <c r="AB104" s="73"/>
      <c r="AC104" s="73"/>
      <c r="AD104" s="73"/>
      <c r="AE104" s="71"/>
      <c r="AF104" s="73"/>
      <c r="AG104" s="71"/>
      <c r="AH104" s="71" t="str">
        <f>+IF(OR(AF104=1,AF104&lt;=5),"Moderado",IF(OR(AF104=6,AF104&lt;=11),"Mayor","Catastrófico"))</f>
        <v>Moderado</v>
      </c>
      <c r="AI104" s="110"/>
      <c r="AJ104" s="71"/>
      <c r="AK104" s="76"/>
      <c r="AL104" s="76"/>
      <c r="AM104" s="98"/>
      <c r="AN104" s="98"/>
      <c r="AO104" s="47" t="str">
        <f t="shared" si="21"/>
        <v/>
      </c>
      <c r="AP104" s="98"/>
      <c r="AQ104" s="47" t="str">
        <f t="shared" si="22"/>
        <v/>
      </c>
      <c r="AR104" s="98"/>
      <c r="AS104" s="47" t="str">
        <f t="shared" si="12"/>
        <v/>
      </c>
      <c r="AT104" s="98"/>
      <c r="AU104" s="47" t="str">
        <f t="shared" si="13"/>
        <v/>
      </c>
      <c r="AV104" s="98"/>
      <c r="AW104" s="47" t="str">
        <f t="shared" si="23"/>
        <v/>
      </c>
      <c r="AX104" s="98"/>
      <c r="AY104" s="47" t="str">
        <f t="shared" si="14"/>
        <v/>
      </c>
      <c r="AZ104" s="98"/>
      <c r="BA104" s="47" t="str">
        <f t="shared" si="15"/>
        <v/>
      </c>
      <c r="BB104" s="98" t="str">
        <f t="shared" si="16"/>
        <v/>
      </c>
      <c r="BC104" s="98" t="str">
        <f t="shared" si="17"/>
        <v/>
      </c>
      <c r="BD104" s="98"/>
      <c r="BE104" s="98" t="str">
        <f t="shared" si="18"/>
        <v>Débil</v>
      </c>
      <c r="BF104" s="98" t="str">
        <f t="shared" si="19"/>
        <v>Débil</v>
      </c>
      <c r="BG104" s="98">
        <f t="shared" si="20"/>
        <v>0</v>
      </c>
      <c r="BH104" s="71"/>
      <c r="BI104" s="69"/>
      <c r="BJ104" s="70"/>
      <c r="BK104" s="70"/>
      <c r="BL104" s="69"/>
      <c r="BM104" s="69"/>
      <c r="BN104" s="71"/>
      <c r="BO104" s="71"/>
      <c r="BP104" s="173"/>
      <c r="BQ104" s="173"/>
      <c r="BR104" s="173"/>
      <c r="BS104" s="173"/>
      <c r="BT104" s="173"/>
      <c r="BU104" s="173"/>
      <c r="BV104" s="173"/>
      <c r="BW104" s="173"/>
      <c r="BX104" s="173"/>
      <c r="BY104" s="173"/>
      <c r="BZ104" s="173"/>
      <c r="CA104" s="173"/>
      <c r="CB104" s="173"/>
      <c r="CC104" s="173"/>
      <c r="CD104" s="173"/>
      <c r="CE104" s="174"/>
      <c r="CF104" s="174"/>
      <c r="CG104" s="174"/>
      <c r="CH104" s="174"/>
      <c r="CI104" s="174"/>
      <c r="CJ104" s="174"/>
    </row>
    <row r="105" spans="1:88" ht="15.75" x14ac:dyDescent="0.25">
      <c r="A105" s="96"/>
      <c r="B105" s="73"/>
      <c r="C105" s="82"/>
      <c r="D105" s="83"/>
      <c r="E105" s="98"/>
      <c r="F105" s="71"/>
      <c r="G105" s="71"/>
      <c r="H105" s="170"/>
      <c r="I105" s="98"/>
      <c r="J105" s="71"/>
      <c r="K105" s="76"/>
      <c r="L105" s="73"/>
      <c r="M105" s="73"/>
      <c r="N105" s="73"/>
      <c r="O105" s="73"/>
      <c r="P105" s="73"/>
      <c r="Q105" s="73"/>
      <c r="R105" s="73"/>
      <c r="S105" s="73"/>
      <c r="T105" s="73"/>
      <c r="U105" s="73"/>
      <c r="V105" s="73"/>
      <c r="W105" s="73"/>
      <c r="X105" s="73"/>
      <c r="Y105" s="73"/>
      <c r="Z105" s="73"/>
      <c r="AA105" s="73"/>
      <c r="AB105" s="73"/>
      <c r="AC105" s="73"/>
      <c r="AD105" s="73"/>
      <c r="AE105" s="71"/>
      <c r="AF105" s="73"/>
      <c r="AG105" s="71"/>
      <c r="AH105" s="71" t="str">
        <f>+IF(OR(AF105=1,AF105&lt;=5),"Moderado",IF(OR(AF105=6,AF105&lt;=11),"Mayor","Catastrófico"))</f>
        <v>Moderado</v>
      </c>
      <c r="AI105" s="110"/>
      <c r="AJ105" s="71"/>
      <c r="AK105" s="76"/>
      <c r="AL105" s="76"/>
      <c r="AM105" s="98"/>
      <c r="AN105" s="98"/>
      <c r="AO105" s="47" t="str">
        <f t="shared" si="21"/>
        <v/>
      </c>
      <c r="AP105" s="98"/>
      <c r="AQ105" s="47" t="str">
        <f t="shared" si="22"/>
        <v/>
      </c>
      <c r="AR105" s="98"/>
      <c r="AS105" s="47" t="str">
        <f t="shared" si="12"/>
        <v/>
      </c>
      <c r="AT105" s="98"/>
      <c r="AU105" s="47" t="str">
        <f t="shared" si="13"/>
        <v/>
      </c>
      <c r="AV105" s="98"/>
      <c r="AW105" s="47" t="str">
        <f t="shared" si="23"/>
        <v/>
      </c>
      <c r="AX105" s="98"/>
      <c r="AY105" s="47" t="str">
        <f t="shared" si="14"/>
        <v/>
      </c>
      <c r="AZ105" s="98"/>
      <c r="BA105" s="47" t="str">
        <f t="shared" si="15"/>
        <v/>
      </c>
      <c r="BB105" s="98" t="str">
        <f t="shared" si="16"/>
        <v/>
      </c>
      <c r="BC105" s="98" t="str">
        <f t="shared" si="17"/>
        <v/>
      </c>
      <c r="BD105" s="98"/>
      <c r="BE105" s="98" t="str">
        <f t="shared" si="18"/>
        <v>Débil</v>
      </c>
      <c r="BF105" s="98" t="str">
        <f t="shared" si="19"/>
        <v>Débil</v>
      </c>
      <c r="BG105" s="98">
        <f t="shared" si="20"/>
        <v>0</v>
      </c>
      <c r="BH105" s="71"/>
      <c r="BI105" s="69"/>
      <c r="BJ105" s="70"/>
      <c r="BK105" s="70"/>
      <c r="BL105" s="69"/>
      <c r="BM105" s="69"/>
      <c r="BN105" s="71"/>
      <c r="BO105" s="71"/>
      <c r="BP105" s="173"/>
      <c r="BQ105" s="173"/>
      <c r="BR105" s="173"/>
      <c r="BS105" s="173"/>
      <c r="BT105" s="173"/>
      <c r="BU105" s="173"/>
      <c r="BV105" s="173"/>
      <c r="BW105" s="173"/>
      <c r="BX105" s="173"/>
      <c r="BY105" s="173"/>
      <c r="BZ105" s="173"/>
      <c r="CA105" s="173"/>
      <c r="CB105" s="173"/>
      <c r="CC105" s="173"/>
      <c r="CD105" s="173"/>
      <c r="CE105" s="174"/>
      <c r="CF105" s="174"/>
      <c r="CG105" s="174"/>
      <c r="CH105" s="174"/>
      <c r="CI105" s="174"/>
      <c r="CJ105" s="174"/>
    </row>
    <row r="106" spans="1:88" ht="15.75" x14ac:dyDescent="0.25">
      <c r="A106" s="96"/>
      <c r="B106" s="73"/>
      <c r="C106" s="82"/>
      <c r="D106" s="83"/>
      <c r="E106" s="99"/>
      <c r="F106" s="71"/>
      <c r="G106" s="71"/>
      <c r="H106" s="107"/>
      <c r="I106" s="99"/>
      <c r="J106" s="71"/>
      <c r="K106" s="77"/>
      <c r="L106" s="73"/>
      <c r="M106" s="73"/>
      <c r="N106" s="73"/>
      <c r="O106" s="73"/>
      <c r="P106" s="73"/>
      <c r="Q106" s="73"/>
      <c r="R106" s="73"/>
      <c r="S106" s="73"/>
      <c r="T106" s="73"/>
      <c r="U106" s="73"/>
      <c r="V106" s="73"/>
      <c r="W106" s="73"/>
      <c r="X106" s="73"/>
      <c r="Y106" s="73"/>
      <c r="Z106" s="73"/>
      <c r="AA106" s="73"/>
      <c r="AB106" s="73"/>
      <c r="AC106" s="73"/>
      <c r="AD106" s="73"/>
      <c r="AE106" s="71"/>
      <c r="AF106" s="73"/>
      <c r="AG106" s="71"/>
      <c r="AH106" s="71" t="str">
        <f>+IF(OR(AF106=1,AF106&lt;=5),"Moderado",IF(OR(AF106=6,AF106&lt;=11),"Mayor","Catastrófico"))</f>
        <v>Moderado</v>
      </c>
      <c r="AI106" s="110"/>
      <c r="AJ106" s="71"/>
      <c r="AK106" s="77"/>
      <c r="AL106" s="77"/>
      <c r="AM106" s="99"/>
      <c r="AN106" s="99"/>
      <c r="AO106" s="47" t="str">
        <f t="shared" si="21"/>
        <v/>
      </c>
      <c r="AP106" s="99"/>
      <c r="AQ106" s="47" t="str">
        <f t="shared" si="22"/>
        <v/>
      </c>
      <c r="AR106" s="99"/>
      <c r="AS106" s="47" t="str">
        <f t="shared" si="12"/>
        <v/>
      </c>
      <c r="AT106" s="99"/>
      <c r="AU106" s="47" t="str">
        <f t="shared" si="13"/>
        <v/>
      </c>
      <c r="AV106" s="99"/>
      <c r="AW106" s="47" t="str">
        <f t="shared" si="23"/>
        <v/>
      </c>
      <c r="AX106" s="99"/>
      <c r="AY106" s="47" t="str">
        <f t="shared" si="14"/>
        <v/>
      </c>
      <c r="AZ106" s="99"/>
      <c r="BA106" s="47" t="str">
        <f t="shared" si="15"/>
        <v/>
      </c>
      <c r="BB106" s="99" t="str">
        <f t="shared" si="16"/>
        <v/>
      </c>
      <c r="BC106" s="99" t="str">
        <f t="shared" si="17"/>
        <v/>
      </c>
      <c r="BD106" s="99"/>
      <c r="BE106" s="99" t="str">
        <f t="shared" si="18"/>
        <v>Débil</v>
      </c>
      <c r="BF106" s="99" t="str">
        <f t="shared" si="19"/>
        <v>Débil</v>
      </c>
      <c r="BG106" s="99">
        <f t="shared" si="20"/>
        <v>0</v>
      </c>
      <c r="BH106" s="71"/>
      <c r="BI106" s="69"/>
      <c r="BJ106" s="70"/>
      <c r="BK106" s="70"/>
      <c r="BL106" s="69"/>
      <c r="BM106" s="69"/>
      <c r="BN106" s="71"/>
      <c r="BO106" s="71"/>
      <c r="BP106" s="173"/>
      <c r="BQ106" s="173"/>
      <c r="BR106" s="173"/>
      <c r="BS106" s="173"/>
      <c r="BT106" s="173"/>
      <c r="BU106" s="173"/>
      <c r="BV106" s="173"/>
      <c r="BW106" s="173"/>
      <c r="BX106" s="173"/>
      <c r="BY106" s="173"/>
      <c r="BZ106" s="173"/>
      <c r="CA106" s="173"/>
      <c r="CB106" s="173"/>
      <c r="CC106" s="173"/>
      <c r="CD106" s="173"/>
      <c r="CE106" s="174"/>
      <c r="CF106" s="174"/>
      <c r="CG106" s="174"/>
      <c r="CH106" s="174"/>
      <c r="CI106" s="174"/>
      <c r="CJ106" s="174"/>
    </row>
    <row r="107" spans="1:88" ht="119.25" customHeight="1" x14ac:dyDescent="0.25">
      <c r="A107" s="96" t="s">
        <v>81</v>
      </c>
      <c r="B107" s="73" t="s">
        <v>212</v>
      </c>
      <c r="C107" s="82" t="s">
        <v>273</v>
      </c>
      <c r="D107" s="83" t="str">
        <f>+'Riesgo Corrupción'!C22</f>
        <v>Probabiidad de afectación reputacional por pérdida, manipulación o adulteración de la información en repositorios datos institucionales en beneficio de un tercero.</v>
      </c>
      <c r="E107" s="97" t="s">
        <v>284</v>
      </c>
      <c r="F107" s="71" t="s">
        <v>112</v>
      </c>
      <c r="G107" s="71" t="s">
        <v>125</v>
      </c>
      <c r="H107" s="75" t="s">
        <v>315</v>
      </c>
      <c r="I107" s="97" t="s">
        <v>274</v>
      </c>
      <c r="J107" s="71" t="s">
        <v>114</v>
      </c>
      <c r="K107" s="51" t="s">
        <v>232</v>
      </c>
      <c r="L107" s="73" t="s">
        <v>168</v>
      </c>
      <c r="M107" s="73" t="s">
        <v>172</v>
      </c>
      <c r="N107" s="73" t="s">
        <v>172</v>
      </c>
      <c r="O107" s="73" t="s">
        <v>172</v>
      </c>
      <c r="P107" s="73" t="s">
        <v>168</v>
      </c>
      <c r="Q107" s="73" t="s">
        <v>172</v>
      </c>
      <c r="R107" s="73" t="s">
        <v>168</v>
      </c>
      <c r="S107" s="73" t="s">
        <v>172</v>
      </c>
      <c r="T107" s="73" t="s">
        <v>168</v>
      </c>
      <c r="U107" s="73" t="s">
        <v>168</v>
      </c>
      <c r="V107" s="73" t="s">
        <v>168</v>
      </c>
      <c r="W107" s="73" t="s">
        <v>168</v>
      </c>
      <c r="X107" s="73" t="s">
        <v>172</v>
      </c>
      <c r="Y107" s="73" t="s">
        <v>172</v>
      </c>
      <c r="Z107" s="73" t="s">
        <v>172</v>
      </c>
      <c r="AA107" s="73" t="s">
        <v>172</v>
      </c>
      <c r="AB107" s="73" t="s">
        <v>172</v>
      </c>
      <c r="AC107" s="73" t="s">
        <v>172</v>
      </c>
      <c r="AD107" s="73" t="s">
        <v>172</v>
      </c>
      <c r="AE107" s="71">
        <f>COUNTIF(L107:AD112, "SI")</f>
        <v>7</v>
      </c>
      <c r="AF107" s="73" t="s">
        <v>130</v>
      </c>
      <c r="AG107" s="71">
        <f>+VLOOKUP(AF107,[6]Listados!$K$8:$L$12,2,0)</f>
        <v>3</v>
      </c>
      <c r="AH107" s="71" t="str">
        <f>+IF(OR(AE107=1,AE107&lt;=5),"Moderado",IF(OR(AE107=6,AE107&lt;=11),"Mayor","Catastrófico"))</f>
        <v>Mayor</v>
      </c>
      <c r="AI107" s="110" t="e">
        <f>+VLOOKUP(AH107,[6]Listados!K109:L113,2,0)</f>
        <v>#N/A</v>
      </c>
      <c r="AJ107" s="71" t="str">
        <f>IF(AND(AF107&lt;&gt;"",AH107&lt;&gt;""),VLOOKUP(AF107&amp;AH107,Listados!$M$3:$N$27,2,FALSE),"")</f>
        <v>Extremo</v>
      </c>
      <c r="AK107" s="113" t="str">
        <f>+'Descripción del Control '!B$17</f>
        <v xml:space="preserve">
El profesional designado por el (la) Director(a) de Tecnologias e Información,  responsable de la plataforma de seguridad perimetral realizará el monitoreo permanente a la plataforma tecnológica institucional para identificar las vulnerabilidades ó alertas que se puedan presentar.  El seguimiento es a partir de la generación del reporte de cada uno de los elementos utilizados como controles: el Firewall, Web Aplication Firewall - WAF, Antivirus, accesos a las bases de datos y aplicaciones. 
En caso de encontrar vulnerabilidades, se aplicará los ajustes de configuración que corresponda según el caso.  Como evidencia quedará el reporte mensual con el registro de las vulnerabilidades y los informes de los ajustes aplicados a la configuración.   Dicho control se sustenta en el manual GDI-TIC-M004 Manual de Gestión de Seguridad, ítem de seguridad de la información.</v>
      </c>
      <c r="AL107" s="75" t="s">
        <v>315</v>
      </c>
      <c r="AM107" s="97" t="s">
        <v>107</v>
      </c>
      <c r="AN107" s="97" t="s">
        <v>168</v>
      </c>
      <c r="AO107" s="47">
        <f>+IF(AN107="si",15,"")</f>
        <v>15</v>
      </c>
      <c r="AP107" s="97" t="s">
        <v>168</v>
      </c>
      <c r="AQ107" s="47">
        <f>+IF(AP107="si",15,"")</f>
        <v>15</v>
      </c>
      <c r="AR107" s="97" t="s">
        <v>168</v>
      </c>
      <c r="AS107" s="47">
        <f t="shared" si="12"/>
        <v>15</v>
      </c>
      <c r="AT107" s="97" t="s">
        <v>191</v>
      </c>
      <c r="AU107" s="47">
        <f t="shared" si="13"/>
        <v>15</v>
      </c>
      <c r="AV107" s="97" t="s">
        <v>168</v>
      </c>
      <c r="AW107" s="47">
        <f>+IF(AV107="si",15,"")</f>
        <v>15</v>
      </c>
      <c r="AX107" s="97" t="s">
        <v>168</v>
      </c>
      <c r="AY107" s="47">
        <f t="shared" si="14"/>
        <v>15</v>
      </c>
      <c r="AZ107" s="97" t="s">
        <v>169</v>
      </c>
      <c r="BA107" s="47">
        <f t="shared" si="15"/>
        <v>10</v>
      </c>
      <c r="BB107" s="97">
        <f t="shared" si="16"/>
        <v>100</v>
      </c>
      <c r="BC107" s="97" t="str">
        <f t="shared" si="17"/>
        <v>Fuerte</v>
      </c>
      <c r="BD107" s="97" t="s">
        <v>170</v>
      </c>
      <c r="BE107" s="97" t="str">
        <f t="shared" si="18"/>
        <v>Fuerte</v>
      </c>
      <c r="BF107" s="97" t="str">
        <f t="shared" si="19"/>
        <v>Fuerte</v>
      </c>
      <c r="BG107" s="97">
        <f t="shared" si="20"/>
        <v>100</v>
      </c>
      <c r="BH107" s="71">
        <f>AVERAGE(BG107)</f>
        <v>100</v>
      </c>
      <c r="BI107" s="69" t="str">
        <f>IF(BH107&lt;=50, "Débil", IF(BH107&lt;=99,"Moderado","Fuerte"))</f>
        <v>Fuerte</v>
      </c>
      <c r="BJ107" s="70">
        <f>+IF(BI107="Fuerte",2,IF(BI107="Moderado",1,0))</f>
        <v>2</v>
      </c>
      <c r="BK107" s="70">
        <f>+AG107-BJ107</f>
        <v>1</v>
      </c>
      <c r="BL107" s="69" t="str">
        <f>+VLOOKUP(BK107,Listados!$J$18:$K$24,2,TRUE)</f>
        <v>Rara Vez</v>
      </c>
      <c r="BM107" s="69" t="str">
        <f>IF(ISBLANK(AH107),"",AH107)</f>
        <v>Mayor</v>
      </c>
      <c r="BN107" s="71" t="str">
        <f>IF(AND(BL107&lt;&gt;"",BM107&lt;&gt;""),VLOOKUP(BL107&amp;BM107,Listados!$M$3:$N$27,2,FALSE),"")</f>
        <v>Alto</v>
      </c>
      <c r="BO107" s="71" t="str">
        <f>+VLOOKUP(BN107,Listados!$P$3:$Q$6,2,FALSE)</f>
        <v>Reducir el riesgo</v>
      </c>
      <c r="BP107" s="173"/>
      <c r="BQ107" s="173"/>
      <c r="BR107" s="173"/>
      <c r="BS107" s="173"/>
      <c r="BT107" s="173"/>
      <c r="BU107" s="173"/>
      <c r="BV107" s="173"/>
      <c r="BW107" s="173"/>
      <c r="BX107" s="173"/>
      <c r="BY107" s="173"/>
      <c r="BZ107" s="173"/>
      <c r="CA107" s="173"/>
      <c r="CB107" s="173"/>
      <c r="CC107" s="173"/>
      <c r="CD107" s="173"/>
      <c r="CE107" s="174" t="s">
        <v>284</v>
      </c>
      <c r="CF107" s="174" t="s">
        <v>284</v>
      </c>
      <c r="CG107" s="174" t="s">
        <v>284</v>
      </c>
      <c r="CH107" s="174" t="s">
        <v>284</v>
      </c>
      <c r="CI107" s="174" t="s">
        <v>284</v>
      </c>
      <c r="CJ107" s="174" t="s">
        <v>284</v>
      </c>
    </row>
    <row r="108" spans="1:88" ht="47.25" customHeight="1" x14ac:dyDescent="0.25">
      <c r="A108" s="96"/>
      <c r="B108" s="73"/>
      <c r="C108" s="82"/>
      <c r="D108" s="83"/>
      <c r="E108" s="98"/>
      <c r="F108" s="71"/>
      <c r="G108" s="71"/>
      <c r="H108" s="76"/>
      <c r="I108" s="98"/>
      <c r="J108" s="71"/>
      <c r="K108" s="51" t="s">
        <v>227</v>
      </c>
      <c r="L108" s="73"/>
      <c r="M108" s="73"/>
      <c r="N108" s="73"/>
      <c r="O108" s="73"/>
      <c r="P108" s="73"/>
      <c r="Q108" s="73"/>
      <c r="R108" s="73"/>
      <c r="S108" s="73"/>
      <c r="T108" s="73"/>
      <c r="U108" s="73"/>
      <c r="V108" s="73"/>
      <c r="W108" s="73"/>
      <c r="X108" s="73"/>
      <c r="Y108" s="73"/>
      <c r="Z108" s="73"/>
      <c r="AA108" s="73"/>
      <c r="AB108" s="73"/>
      <c r="AC108" s="73"/>
      <c r="AD108" s="73"/>
      <c r="AE108" s="71"/>
      <c r="AF108" s="73"/>
      <c r="AG108" s="71"/>
      <c r="AH108" s="71" t="str">
        <f>+IF(OR(AF108=1,AF108&lt;=5),"Moderado",IF(OR(AF108=6,AF108&lt;=11),"Mayor","Catastrófico"))</f>
        <v>Moderado</v>
      </c>
      <c r="AI108" s="110"/>
      <c r="AJ108" s="71"/>
      <c r="AK108" s="114"/>
      <c r="AL108" s="76"/>
      <c r="AM108" s="98"/>
      <c r="AN108" s="98"/>
      <c r="AO108" s="47" t="str">
        <f t="shared" si="21"/>
        <v/>
      </c>
      <c r="AP108" s="98"/>
      <c r="AQ108" s="47" t="str">
        <f t="shared" si="22"/>
        <v/>
      </c>
      <c r="AR108" s="98"/>
      <c r="AS108" s="47" t="str">
        <f t="shared" si="12"/>
        <v/>
      </c>
      <c r="AT108" s="98"/>
      <c r="AU108" s="47" t="str">
        <f t="shared" si="13"/>
        <v/>
      </c>
      <c r="AV108" s="98"/>
      <c r="AW108" s="47" t="str">
        <f t="shared" si="23"/>
        <v/>
      </c>
      <c r="AX108" s="98"/>
      <c r="AY108" s="47" t="str">
        <f t="shared" si="14"/>
        <v/>
      </c>
      <c r="AZ108" s="98"/>
      <c r="BA108" s="47" t="str">
        <f t="shared" si="15"/>
        <v/>
      </c>
      <c r="BB108" s="98" t="str">
        <f t="shared" si="16"/>
        <v/>
      </c>
      <c r="BC108" s="98" t="str">
        <f t="shared" si="17"/>
        <v/>
      </c>
      <c r="BD108" s="98"/>
      <c r="BE108" s="98" t="str">
        <f t="shared" si="18"/>
        <v>Débil</v>
      </c>
      <c r="BF108" s="98" t="str">
        <f t="shared" si="19"/>
        <v>Débil</v>
      </c>
      <c r="BG108" s="98">
        <f t="shared" si="20"/>
        <v>0</v>
      </c>
      <c r="BH108" s="71"/>
      <c r="BI108" s="69"/>
      <c r="BJ108" s="70"/>
      <c r="BK108" s="70"/>
      <c r="BL108" s="69"/>
      <c r="BM108" s="69"/>
      <c r="BN108" s="71"/>
      <c r="BO108" s="71"/>
      <c r="BP108" s="173"/>
      <c r="BQ108" s="173"/>
      <c r="BR108" s="173"/>
      <c r="BS108" s="173"/>
      <c r="BT108" s="173"/>
      <c r="BU108" s="173"/>
      <c r="BV108" s="173"/>
      <c r="BW108" s="173"/>
      <c r="BX108" s="173"/>
      <c r="BY108" s="173"/>
      <c r="BZ108" s="173"/>
      <c r="CA108" s="173"/>
      <c r="CB108" s="173"/>
      <c r="CC108" s="173"/>
      <c r="CD108" s="173"/>
      <c r="CE108" s="174"/>
      <c r="CF108" s="174"/>
      <c r="CG108" s="174"/>
      <c r="CH108" s="174"/>
      <c r="CI108" s="174"/>
      <c r="CJ108" s="174"/>
    </row>
    <row r="109" spans="1:88" ht="15.75" x14ac:dyDescent="0.25">
      <c r="A109" s="96"/>
      <c r="B109" s="73"/>
      <c r="C109" s="82"/>
      <c r="D109" s="83"/>
      <c r="E109" s="98"/>
      <c r="F109" s="71"/>
      <c r="G109" s="71"/>
      <c r="H109" s="76"/>
      <c r="I109" s="98"/>
      <c r="J109" s="71"/>
      <c r="K109" s="75" t="s">
        <v>231</v>
      </c>
      <c r="L109" s="73"/>
      <c r="M109" s="73"/>
      <c r="N109" s="73"/>
      <c r="O109" s="73"/>
      <c r="P109" s="73"/>
      <c r="Q109" s="73"/>
      <c r="R109" s="73"/>
      <c r="S109" s="73"/>
      <c r="T109" s="73"/>
      <c r="U109" s="73"/>
      <c r="V109" s="73"/>
      <c r="W109" s="73"/>
      <c r="X109" s="73"/>
      <c r="Y109" s="73"/>
      <c r="Z109" s="73"/>
      <c r="AA109" s="73"/>
      <c r="AB109" s="73"/>
      <c r="AC109" s="73"/>
      <c r="AD109" s="73"/>
      <c r="AE109" s="71"/>
      <c r="AF109" s="73"/>
      <c r="AG109" s="71"/>
      <c r="AH109" s="71" t="str">
        <f>+IF(OR(AF109=1,AF109&lt;=5),"Moderado",IF(OR(AF109=6,AF109&lt;=11),"Mayor","Catastrófico"))</f>
        <v>Moderado</v>
      </c>
      <c r="AI109" s="110"/>
      <c r="AJ109" s="71"/>
      <c r="AK109" s="114"/>
      <c r="AL109" s="76"/>
      <c r="AM109" s="98"/>
      <c r="AN109" s="98"/>
      <c r="AO109" s="47" t="str">
        <f t="shared" si="21"/>
        <v/>
      </c>
      <c r="AP109" s="98"/>
      <c r="AQ109" s="47" t="str">
        <f t="shared" si="22"/>
        <v/>
      </c>
      <c r="AR109" s="98"/>
      <c r="AS109" s="47" t="str">
        <f t="shared" si="12"/>
        <v/>
      </c>
      <c r="AT109" s="98"/>
      <c r="AU109" s="47" t="str">
        <f t="shared" si="13"/>
        <v/>
      </c>
      <c r="AV109" s="98"/>
      <c r="AW109" s="47" t="str">
        <f t="shared" si="23"/>
        <v/>
      </c>
      <c r="AX109" s="98"/>
      <c r="AY109" s="47" t="str">
        <f t="shared" si="14"/>
        <v/>
      </c>
      <c r="AZ109" s="98"/>
      <c r="BA109" s="47" t="str">
        <f t="shared" si="15"/>
        <v/>
      </c>
      <c r="BB109" s="98" t="str">
        <f t="shared" si="16"/>
        <v/>
      </c>
      <c r="BC109" s="98" t="str">
        <f t="shared" si="17"/>
        <v/>
      </c>
      <c r="BD109" s="98"/>
      <c r="BE109" s="98" t="str">
        <f t="shared" si="18"/>
        <v>Débil</v>
      </c>
      <c r="BF109" s="98" t="str">
        <f t="shared" si="19"/>
        <v>Débil</v>
      </c>
      <c r="BG109" s="98">
        <f t="shared" si="20"/>
        <v>0</v>
      </c>
      <c r="BH109" s="71"/>
      <c r="BI109" s="69"/>
      <c r="BJ109" s="70"/>
      <c r="BK109" s="70"/>
      <c r="BL109" s="69"/>
      <c r="BM109" s="69"/>
      <c r="BN109" s="71"/>
      <c r="BO109" s="71"/>
      <c r="BP109" s="173"/>
      <c r="BQ109" s="173"/>
      <c r="BR109" s="173"/>
      <c r="BS109" s="173"/>
      <c r="BT109" s="173"/>
      <c r="BU109" s="173"/>
      <c r="BV109" s="173"/>
      <c r="BW109" s="173"/>
      <c r="BX109" s="173"/>
      <c r="BY109" s="173"/>
      <c r="BZ109" s="173"/>
      <c r="CA109" s="173"/>
      <c r="CB109" s="173"/>
      <c r="CC109" s="173"/>
      <c r="CD109" s="173"/>
      <c r="CE109" s="174"/>
      <c r="CF109" s="174"/>
      <c r="CG109" s="174"/>
      <c r="CH109" s="174"/>
      <c r="CI109" s="174"/>
      <c r="CJ109" s="174"/>
    </row>
    <row r="110" spans="1:88" ht="3.75" customHeight="1" x14ac:dyDescent="0.25">
      <c r="A110" s="96"/>
      <c r="B110" s="73"/>
      <c r="C110" s="82"/>
      <c r="D110" s="83"/>
      <c r="E110" s="98"/>
      <c r="F110" s="71"/>
      <c r="G110" s="71"/>
      <c r="H110" s="76"/>
      <c r="I110" s="98"/>
      <c r="J110" s="71"/>
      <c r="K110" s="76"/>
      <c r="L110" s="73"/>
      <c r="M110" s="73"/>
      <c r="N110" s="73"/>
      <c r="O110" s="73"/>
      <c r="P110" s="73"/>
      <c r="Q110" s="73"/>
      <c r="R110" s="73"/>
      <c r="S110" s="73"/>
      <c r="T110" s="73"/>
      <c r="U110" s="73"/>
      <c r="V110" s="73"/>
      <c r="W110" s="73"/>
      <c r="X110" s="73"/>
      <c r="Y110" s="73"/>
      <c r="Z110" s="73"/>
      <c r="AA110" s="73"/>
      <c r="AB110" s="73"/>
      <c r="AC110" s="73"/>
      <c r="AD110" s="73"/>
      <c r="AE110" s="71"/>
      <c r="AF110" s="73"/>
      <c r="AG110" s="71"/>
      <c r="AH110" s="71" t="str">
        <f>+IF(OR(AF110=1,AF110&lt;=5),"Moderado",IF(OR(AF110=6,AF110&lt;=11),"Mayor","Catastrófico"))</f>
        <v>Moderado</v>
      </c>
      <c r="AI110" s="110"/>
      <c r="AJ110" s="71"/>
      <c r="AK110" s="114"/>
      <c r="AL110" s="76"/>
      <c r="AM110" s="98"/>
      <c r="AN110" s="98"/>
      <c r="AO110" s="47" t="str">
        <f t="shared" si="21"/>
        <v/>
      </c>
      <c r="AP110" s="98"/>
      <c r="AQ110" s="47" t="str">
        <f t="shared" si="22"/>
        <v/>
      </c>
      <c r="AR110" s="98"/>
      <c r="AS110" s="47" t="str">
        <f t="shared" si="12"/>
        <v/>
      </c>
      <c r="AT110" s="98"/>
      <c r="AU110" s="47" t="str">
        <f t="shared" si="13"/>
        <v/>
      </c>
      <c r="AV110" s="98"/>
      <c r="AW110" s="47" t="str">
        <f t="shared" si="23"/>
        <v/>
      </c>
      <c r="AX110" s="98"/>
      <c r="AY110" s="47" t="str">
        <f t="shared" si="14"/>
        <v/>
      </c>
      <c r="AZ110" s="98"/>
      <c r="BA110" s="47" t="str">
        <f t="shared" si="15"/>
        <v/>
      </c>
      <c r="BB110" s="98" t="str">
        <f t="shared" si="16"/>
        <v/>
      </c>
      <c r="BC110" s="98" t="str">
        <f t="shared" si="17"/>
        <v/>
      </c>
      <c r="BD110" s="98"/>
      <c r="BE110" s="98" t="str">
        <f t="shared" si="18"/>
        <v>Débil</v>
      </c>
      <c r="BF110" s="98" t="str">
        <f t="shared" si="19"/>
        <v>Débil</v>
      </c>
      <c r="BG110" s="98">
        <f t="shared" si="20"/>
        <v>0</v>
      </c>
      <c r="BH110" s="71"/>
      <c r="BI110" s="69"/>
      <c r="BJ110" s="70"/>
      <c r="BK110" s="70"/>
      <c r="BL110" s="69"/>
      <c r="BM110" s="69"/>
      <c r="BN110" s="71"/>
      <c r="BO110" s="71"/>
      <c r="BP110" s="173"/>
      <c r="BQ110" s="173"/>
      <c r="BR110" s="173"/>
      <c r="BS110" s="173"/>
      <c r="BT110" s="173"/>
      <c r="BU110" s="173"/>
      <c r="BV110" s="173"/>
      <c r="BW110" s="173"/>
      <c r="BX110" s="173"/>
      <c r="BY110" s="173"/>
      <c r="BZ110" s="173"/>
      <c r="CA110" s="173"/>
      <c r="CB110" s="173"/>
      <c r="CC110" s="173"/>
      <c r="CD110" s="173"/>
      <c r="CE110" s="174"/>
      <c r="CF110" s="174"/>
      <c r="CG110" s="174"/>
      <c r="CH110" s="174"/>
      <c r="CI110" s="174"/>
      <c r="CJ110" s="174"/>
    </row>
    <row r="111" spans="1:88" ht="15.75" customHeight="1" x14ac:dyDescent="0.25">
      <c r="A111" s="96"/>
      <c r="B111" s="73"/>
      <c r="C111" s="82"/>
      <c r="D111" s="83"/>
      <c r="E111" s="98"/>
      <c r="F111" s="71"/>
      <c r="G111" s="71"/>
      <c r="H111" s="76"/>
      <c r="I111" s="98"/>
      <c r="J111" s="71"/>
      <c r="K111" s="76"/>
      <c r="L111" s="73"/>
      <c r="M111" s="73"/>
      <c r="N111" s="73"/>
      <c r="O111" s="73"/>
      <c r="P111" s="73"/>
      <c r="Q111" s="73"/>
      <c r="R111" s="73"/>
      <c r="S111" s="73"/>
      <c r="T111" s="73"/>
      <c r="U111" s="73"/>
      <c r="V111" s="73"/>
      <c r="W111" s="73"/>
      <c r="X111" s="73"/>
      <c r="Y111" s="73"/>
      <c r="Z111" s="73"/>
      <c r="AA111" s="73"/>
      <c r="AB111" s="73"/>
      <c r="AC111" s="73"/>
      <c r="AD111" s="73"/>
      <c r="AE111" s="71"/>
      <c r="AF111" s="73"/>
      <c r="AG111" s="71"/>
      <c r="AH111" s="71" t="str">
        <f>+IF(OR(AF111=1,AF111&lt;=5),"Moderado",IF(OR(AF111=6,AF111&lt;=11),"Mayor","Catastrófico"))</f>
        <v>Moderado</v>
      </c>
      <c r="AI111" s="110"/>
      <c r="AJ111" s="71"/>
      <c r="AK111" s="114"/>
      <c r="AL111" s="76"/>
      <c r="AM111" s="98"/>
      <c r="AN111" s="98"/>
      <c r="AO111" s="47" t="str">
        <f t="shared" si="21"/>
        <v/>
      </c>
      <c r="AP111" s="98"/>
      <c r="AQ111" s="47" t="str">
        <f t="shared" si="22"/>
        <v/>
      </c>
      <c r="AR111" s="98"/>
      <c r="AS111" s="47" t="str">
        <f t="shared" si="12"/>
        <v/>
      </c>
      <c r="AT111" s="98"/>
      <c r="AU111" s="47" t="str">
        <f t="shared" si="13"/>
        <v/>
      </c>
      <c r="AV111" s="98"/>
      <c r="AW111" s="47" t="str">
        <f t="shared" si="23"/>
        <v/>
      </c>
      <c r="AX111" s="98"/>
      <c r="AY111" s="47" t="str">
        <f t="shared" si="14"/>
        <v/>
      </c>
      <c r="AZ111" s="98"/>
      <c r="BA111" s="47" t="str">
        <f t="shared" si="15"/>
        <v/>
      </c>
      <c r="BB111" s="98" t="str">
        <f t="shared" si="16"/>
        <v/>
      </c>
      <c r="BC111" s="98" t="str">
        <f t="shared" si="17"/>
        <v/>
      </c>
      <c r="BD111" s="98"/>
      <c r="BE111" s="98" t="str">
        <f t="shared" si="18"/>
        <v>Débil</v>
      </c>
      <c r="BF111" s="98" t="str">
        <f t="shared" si="19"/>
        <v>Débil</v>
      </c>
      <c r="BG111" s="98">
        <f t="shared" si="20"/>
        <v>0</v>
      </c>
      <c r="BH111" s="71"/>
      <c r="BI111" s="69"/>
      <c r="BJ111" s="70"/>
      <c r="BK111" s="70"/>
      <c r="BL111" s="69"/>
      <c r="BM111" s="69"/>
      <c r="BN111" s="71"/>
      <c r="BO111" s="71"/>
      <c r="BP111" s="173"/>
      <c r="BQ111" s="173"/>
      <c r="BR111" s="173"/>
      <c r="BS111" s="173"/>
      <c r="BT111" s="173"/>
      <c r="BU111" s="173"/>
      <c r="BV111" s="173"/>
      <c r="BW111" s="173"/>
      <c r="BX111" s="173"/>
      <c r="BY111" s="173"/>
      <c r="BZ111" s="173"/>
      <c r="CA111" s="173"/>
      <c r="CB111" s="173"/>
      <c r="CC111" s="173"/>
      <c r="CD111" s="173"/>
      <c r="CE111" s="174"/>
      <c r="CF111" s="174"/>
      <c r="CG111" s="174"/>
      <c r="CH111" s="174"/>
      <c r="CI111" s="174"/>
      <c r="CJ111" s="174"/>
    </row>
    <row r="112" spans="1:88" ht="15.75" customHeight="1" x14ac:dyDescent="0.25">
      <c r="A112" s="96"/>
      <c r="B112" s="73"/>
      <c r="C112" s="82"/>
      <c r="D112" s="83"/>
      <c r="E112" s="99"/>
      <c r="F112" s="71"/>
      <c r="G112" s="71"/>
      <c r="H112" s="77"/>
      <c r="I112" s="99"/>
      <c r="J112" s="71"/>
      <c r="K112" s="77"/>
      <c r="L112" s="73"/>
      <c r="M112" s="73"/>
      <c r="N112" s="73"/>
      <c r="O112" s="73"/>
      <c r="P112" s="73"/>
      <c r="Q112" s="73"/>
      <c r="R112" s="73"/>
      <c r="S112" s="73"/>
      <c r="T112" s="73"/>
      <c r="U112" s="73"/>
      <c r="V112" s="73"/>
      <c r="W112" s="73"/>
      <c r="X112" s="73"/>
      <c r="Y112" s="73"/>
      <c r="Z112" s="73"/>
      <c r="AA112" s="73"/>
      <c r="AB112" s="73"/>
      <c r="AC112" s="73"/>
      <c r="AD112" s="73"/>
      <c r="AE112" s="71"/>
      <c r="AF112" s="73"/>
      <c r="AG112" s="71"/>
      <c r="AH112" s="71" t="str">
        <f>+IF(OR(AF112=1,AF112&lt;=5),"Moderado",IF(OR(AF112=6,AF112&lt;=11),"Mayor","Catastrófico"))</f>
        <v>Moderado</v>
      </c>
      <c r="AI112" s="110"/>
      <c r="AJ112" s="71"/>
      <c r="AK112" s="115"/>
      <c r="AL112" s="77"/>
      <c r="AM112" s="99"/>
      <c r="AN112" s="99"/>
      <c r="AO112" s="47" t="str">
        <f t="shared" si="21"/>
        <v/>
      </c>
      <c r="AP112" s="99"/>
      <c r="AQ112" s="47" t="str">
        <f t="shared" si="22"/>
        <v/>
      </c>
      <c r="AR112" s="99"/>
      <c r="AS112" s="47" t="str">
        <f t="shared" si="12"/>
        <v/>
      </c>
      <c r="AT112" s="99"/>
      <c r="AU112" s="47" t="str">
        <f t="shared" si="13"/>
        <v/>
      </c>
      <c r="AV112" s="99"/>
      <c r="AW112" s="47" t="str">
        <f t="shared" si="23"/>
        <v/>
      </c>
      <c r="AX112" s="99"/>
      <c r="AY112" s="47" t="str">
        <f t="shared" si="14"/>
        <v/>
      </c>
      <c r="AZ112" s="99"/>
      <c r="BA112" s="47" t="str">
        <f t="shared" si="15"/>
        <v/>
      </c>
      <c r="BB112" s="99" t="str">
        <f t="shared" si="16"/>
        <v/>
      </c>
      <c r="BC112" s="99" t="str">
        <f t="shared" si="17"/>
        <v/>
      </c>
      <c r="BD112" s="99"/>
      <c r="BE112" s="99" t="str">
        <f t="shared" si="18"/>
        <v>Débil</v>
      </c>
      <c r="BF112" s="99" t="str">
        <f t="shared" si="19"/>
        <v>Débil</v>
      </c>
      <c r="BG112" s="99">
        <f t="shared" si="20"/>
        <v>0</v>
      </c>
      <c r="BH112" s="71"/>
      <c r="BI112" s="69"/>
      <c r="BJ112" s="70"/>
      <c r="BK112" s="70"/>
      <c r="BL112" s="69"/>
      <c r="BM112" s="69"/>
      <c r="BN112" s="71"/>
      <c r="BO112" s="71"/>
      <c r="BP112" s="173"/>
      <c r="BQ112" s="173"/>
      <c r="BR112" s="173"/>
      <c r="BS112" s="173"/>
      <c r="BT112" s="173"/>
      <c r="BU112" s="173"/>
      <c r="BV112" s="173"/>
      <c r="BW112" s="173"/>
      <c r="BX112" s="173"/>
      <c r="BY112" s="173"/>
      <c r="BZ112" s="173"/>
      <c r="CA112" s="173"/>
      <c r="CB112" s="173"/>
      <c r="CC112" s="173"/>
      <c r="CD112" s="173"/>
      <c r="CE112" s="174"/>
      <c r="CF112" s="174"/>
      <c r="CG112" s="174"/>
      <c r="CH112" s="174"/>
      <c r="CI112" s="174"/>
      <c r="CJ112" s="174"/>
    </row>
    <row r="113" spans="1:356" ht="84" customHeight="1" x14ac:dyDescent="0.25">
      <c r="A113" s="96" t="s">
        <v>82</v>
      </c>
      <c r="B113" s="73" t="s">
        <v>211</v>
      </c>
      <c r="C113" s="82" t="s">
        <v>301</v>
      </c>
      <c r="D113" s="83" t="str">
        <f>+'Riesgo Corrupción'!C23</f>
        <v>Posibilidad de afectación reputacional por la manipulación por parte del(los) profesionales de la OCI, en su rol de auditores, de los resultados de la evaluación independiente, para beneficio propio o de terceros, entorpeciendo la contribución para la mejora de los procesos</v>
      </c>
      <c r="E113" s="73" t="s">
        <v>284</v>
      </c>
      <c r="F113" s="71" t="s">
        <v>124</v>
      </c>
      <c r="G113" s="71" t="s">
        <v>143</v>
      </c>
      <c r="H113" s="75" t="s">
        <v>303</v>
      </c>
      <c r="I113" s="97" t="s">
        <v>274</v>
      </c>
      <c r="J113" s="71" t="s">
        <v>101</v>
      </c>
      <c r="K113" s="75" t="s">
        <v>305</v>
      </c>
      <c r="L113" s="73" t="s">
        <v>168</v>
      </c>
      <c r="M113" s="73" t="s">
        <v>168</v>
      </c>
      <c r="N113" s="73" t="s">
        <v>172</v>
      </c>
      <c r="O113" s="73" t="s">
        <v>172</v>
      </c>
      <c r="P113" s="73" t="s">
        <v>172</v>
      </c>
      <c r="Q113" s="73" t="s">
        <v>172</v>
      </c>
      <c r="R113" s="73" t="s">
        <v>168</v>
      </c>
      <c r="S113" s="73" t="s">
        <v>172</v>
      </c>
      <c r="T113" s="73" t="s">
        <v>172</v>
      </c>
      <c r="U113" s="73" t="s">
        <v>172</v>
      </c>
      <c r="V113" s="73" t="s">
        <v>172</v>
      </c>
      <c r="W113" s="73" t="s">
        <v>168</v>
      </c>
      <c r="X113" s="73" t="s">
        <v>172</v>
      </c>
      <c r="Y113" s="73" t="s">
        <v>172</v>
      </c>
      <c r="Z113" s="73" t="s">
        <v>172</v>
      </c>
      <c r="AA113" s="73" t="s">
        <v>172</v>
      </c>
      <c r="AB113" s="73" t="s">
        <v>172</v>
      </c>
      <c r="AC113" s="73" t="s">
        <v>172</v>
      </c>
      <c r="AD113" s="73" t="s">
        <v>172</v>
      </c>
      <c r="AE113" s="71">
        <f>COUNTIF(L113:AD121, "SI")</f>
        <v>4</v>
      </c>
      <c r="AF113" s="73" t="s">
        <v>307</v>
      </c>
      <c r="AG113" s="71">
        <f>+VLOOKUP(AF113,[6]Listados!$K$8:$L$12,2,0)</f>
        <v>1</v>
      </c>
      <c r="AH113" s="71" t="str">
        <f>+IF(OR(AE113=1,AE113&lt;=5),"Moderado",IF(OR(AE113=6,AE113&lt;=11),"Mayor","Catastrófico"))</f>
        <v>Moderado</v>
      </c>
      <c r="AI113" s="110" t="e">
        <f>+VLOOKUP(AH113,[6]Listados!K121:L125,2,0)</f>
        <v>#N/A</v>
      </c>
      <c r="AJ113" s="71" t="str">
        <f>IF(AND(AF113&lt;&gt;"",AH113&lt;&gt;""),VLOOKUP(AF113&amp;AH113,Listados!$M$3:$N$27,2,FALSE),"")</f>
        <v>Moderado</v>
      </c>
      <c r="AK113" s="75" t="str">
        <f>'Descripción del Control '!B18</f>
        <v>El (la) jefe de la oficina de control Interno y/o el profesional que designe, verificará que  cada vez que ingrese al área un auditor nuevo, se dará a conocer los siguientes   documentos: Estatuto de Auditoría Interna EIN-IN-001 y el Código de ética del auditor interno  EIN-IN-002 y solicitará la suscripción del formato Compromiso ético del Auditor interno.  Como evidencia de la ejecución del control quedan los soportes de la socialización de documentos a través de correo electrónico  y el compromiso debidamente firmado el cual es archivado en las carpetas de gestión propios de la Oficina de Control Interno.</v>
      </c>
      <c r="AL113" s="75" t="s">
        <v>304</v>
      </c>
      <c r="AM113" s="97" t="s">
        <v>107</v>
      </c>
      <c r="AN113" s="97" t="s">
        <v>168</v>
      </c>
      <c r="AO113" s="47">
        <f>+IF(AN113="si",15,"")</f>
        <v>15</v>
      </c>
      <c r="AP113" s="97" t="s">
        <v>168</v>
      </c>
      <c r="AQ113" s="47">
        <f>+IF(AP113="si",15,"")</f>
        <v>15</v>
      </c>
      <c r="AR113" s="97" t="s">
        <v>168</v>
      </c>
      <c r="AS113" s="47">
        <f t="shared" si="12"/>
        <v>15</v>
      </c>
      <c r="AT113" s="97" t="s">
        <v>191</v>
      </c>
      <c r="AU113" s="47">
        <f t="shared" si="13"/>
        <v>15</v>
      </c>
      <c r="AV113" s="97" t="s">
        <v>168</v>
      </c>
      <c r="AW113" s="47">
        <f>+IF(AV113="si",15,"")</f>
        <v>15</v>
      </c>
      <c r="AX113" s="97" t="s">
        <v>168</v>
      </c>
      <c r="AY113" s="47">
        <f t="shared" si="14"/>
        <v>15</v>
      </c>
      <c r="AZ113" s="97" t="s">
        <v>169</v>
      </c>
      <c r="BA113" s="47">
        <f t="shared" si="15"/>
        <v>10</v>
      </c>
      <c r="BB113" s="100">
        <f t="shared" si="16"/>
        <v>100</v>
      </c>
      <c r="BC113" s="100" t="str">
        <f t="shared" si="17"/>
        <v>Fuerte</v>
      </c>
      <c r="BD113" s="97" t="s">
        <v>170</v>
      </c>
      <c r="BE113" s="100" t="str">
        <f t="shared" si="18"/>
        <v>Fuerte</v>
      </c>
      <c r="BF113" s="100" t="str">
        <f t="shared" si="19"/>
        <v>Fuerte</v>
      </c>
      <c r="BG113" s="100">
        <f t="shared" si="20"/>
        <v>100</v>
      </c>
      <c r="BH113" s="100">
        <f>AVERAGE(BG113:BG121)</f>
        <v>97.5</v>
      </c>
      <c r="BI113" s="92" t="str">
        <f>IF(BH113&lt;=50, "Débil", IF(BH113&lt;=99,"Moderado","Fuerte"))</f>
        <v>Moderado</v>
      </c>
      <c r="BJ113" s="111">
        <f>+IF(BI113="Fuerte",2,IF(BI113="Moderado",1,0))</f>
        <v>1</v>
      </c>
      <c r="BK113" s="111">
        <f>+AG113-BJ113</f>
        <v>0</v>
      </c>
      <c r="BL113" s="92" t="str">
        <f>+VLOOKUP(BK113,Listados!$J$18:$K$24,2,TRUE)</f>
        <v>Rara Vez</v>
      </c>
      <c r="BM113" s="92" t="str">
        <f>IF(ISBLANK(AH113),"",AH113)</f>
        <v>Moderado</v>
      </c>
      <c r="BN113" s="100" t="str">
        <f>IF(AND(BL113&lt;&gt;"",BM113&lt;&gt;""),VLOOKUP(BL113&amp;BM113,Listados!$M$3:$N$27,2,FALSE),"")</f>
        <v>Moderado</v>
      </c>
      <c r="BO113" s="102" t="str">
        <f>+VLOOKUP(BN113,Listados!$P$3:$Q$6,2,FALSE)</f>
        <v xml:space="preserve"> Reducir el riesgo</v>
      </c>
      <c r="CE113" s="172" t="s">
        <v>284</v>
      </c>
      <c r="CF113" s="174" t="s">
        <v>284</v>
      </c>
      <c r="CG113" s="174" t="s">
        <v>284</v>
      </c>
      <c r="CH113" s="174" t="s">
        <v>284</v>
      </c>
      <c r="CI113" s="174" t="s">
        <v>284</v>
      </c>
      <c r="CJ113" s="174" t="s">
        <v>284</v>
      </c>
    </row>
    <row r="114" spans="1:356" ht="92.25" customHeight="1" x14ac:dyDescent="0.25">
      <c r="A114" s="96"/>
      <c r="B114" s="73"/>
      <c r="C114" s="82"/>
      <c r="D114" s="83"/>
      <c r="E114" s="73"/>
      <c r="F114" s="71"/>
      <c r="G114" s="71"/>
      <c r="H114" s="76"/>
      <c r="I114" s="98"/>
      <c r="J114" s="71"/>
      <c r="K114" s="76"/>
      <c r="L114" s="73"/>
      <c r="M114" s="73"/>
      <c r="N114" s="73"/>
      <c r="O114" s="73"/>
      <c r="P114" s="73"/>
      <c r="Q114" s="73"/>
      <c r="R114" s="73"/>
      <c r="S114" s="73"/>
      <c r="T114" s="73"/>
      <c r="U114" s="73"/>
      <c r="V114" s="73"/>
      <c r="W114" s="73"/>
      <c r="X114" s="73"/>
      <c r="Y114" s="73"/>
      <c r="Z114" s="73"/>
      <c r="AA114" s="73"/>
      <c r="AB114" s="73"/>
      <c r="AC114" s="73"/>
      <c r="AD114" s="73"/>
      <c r="AE114" s="71"/>
      <c r="AF114" s="73"/>
      <c r="AG114" s="71"/>
      <c r="AH114" s="71" t="str">
        <f>+IF(OR(AF114=1,AF114&lt;=5),"Moderado",IF(OR(AF114=6,AF114&lt;=11),"Mayor","Catastrófico"))</f>
        <v>Moderado</v>
      </c>
      <c r="AI114" s="110"/>
      <c r="AJ114" s="71"/>
      <c r="AK114" s="76"/>
      <c r="AL114" s="76"/>
      <c r="AM114" s="98"/>
      <c r="AN114" s="98"/>
      <c r="AO114" s="47" t="str">
        <f t="shared" ref="AO114:AO116" si="24">+IF(AN114="si",15,"")</f>
        <v/>
      </c>
      <c r="AP114" s="98"/>
      <c r="AQ114" s="47" t="str">
        <f t="shared" ref="AQ114:AQ116" si="25">+IF(AP114="si",15,"")</f>
        <v/>
      </c>
      <c r="AR114" s="98"/>
      <c r="AS114" s="47" t="str">
        <f t="shared" si="12"/>
        <v/>
      </c>
      <c r="AT114" s="98"/>
      <c r="AU114" s="47" t="str">
        <f t="shared" si="13"/>
        <v/>
      </c>
      <c r="AV114" s="98"/>
      <c r="AW114" s="47" t="str">
        <f t="shared" ref="AW114:AW119" si="26">+IF(AV114="si",15,"")</f>
        <v/>
      </c>
      <c r="AX114" s="98"/>
      <c r="AY114" s="47" t="str">
        <f t="shared" si="14"/>
        <v/>
      </c>
      <c r="AZ114" s="98"/>
      <c r="BA114" s="47" t="str">
        <f t="shared" si="15"/>
        <v/>
      </c>
      <c r="BB114" s="101"/>
      <c r="BC114" s="101"/>
      <c r="BD114" s="98"/>
      <c r="BE114" s="101"/>
      <c r="BF114" s="101"/>
      <c r="BG114" s="101"/>
      <c r="BH114" s="101"/>
      <c r="BI114" s="93"/>
      <c r="BJ114" s="112"/>
      <c r="BK114" s="112"/>
      <c r="BL114" s="93"/>
      <c r="BM114" s="93"/>
      <c r="BN114" s="101"/>
      <c r="BO114" s="71"/>
      <c r="CE114" s="174"/>
      <c r="CF114" s="174"/>
      <c r="CG114" s="174"/>
      <c r="CH114" s="174"/>
      <c r="CI114" s="174"/>
      <c r="CJ114" s="174"/>
    </row>
    <row r="115" spans="1:356" ht="48.75" customHeight="1" x14ac:dyDescent="0.25">
      <c r="A115" s="96"/>
      <c r="B115" s="73"/>
      <c r="C115" s="82"/>
      <c r="D115" s="83"/>
      <c r="E115" s="73"/>
      <c r="F115" s="71"/>
      <c r="G115" s="71"/>
      <c r="H115" s="77"/>
      <c r="I115" s="99"/>
      <c r="J115" s="71"/>
      <c r="K115" s="77"/>
      <c r="L115" s="73"/>
      <c r="M115" s="73"/>
      <c r="N115" s="73"/>
      <c r="O115" s="73"/>
      <c r="P115" s="73"/>
      <c r="Q115" s="73"/>
      <c r="R115" s="73"/>
      <c r="S115" s="73"/>
      <c r="T115" s="73"/>
      <c r="U115" s="73"/>
      <c r="V115" s="73"/>
      <c r="W115" s="73"/>
      <c r="X115" s="73"/>
      <c r="Y115" s="73"/>
      <c r="Z115" s="73"/>
      <c r="AA115" s="73"/>
      <c r="AB115" s="73"/>
      <c r="AC115" s="73"/>
      <c r="AD115" s="73"/>
      <c r="AE115" s="71"/>
      <c r="AF115" s="73"/>
      <c r="AG115" s="71"/>
      <c r="AH115" s="71" t="str">
        <f>+IF(OR(AF115=1,AF115&lt;=5),"Moderado",IF(OR(AF115=6,AF115&lt;=11),"Mayor","Catastrófico"))</f>
        <v>Moderado</v>
      </c>
      <c r="AI115" s="110"/>
      <c r="AJ115" s="71"/>
      <c r="AK115" s="76"/>
      <c r="AL115" s="76"/>
      <c r="AM115" s="98"/>
      <c r="AN115" s="98"/>
      <c r="AO115" s="47" t="str">
        <f t="shared" si="24"/>
        <v/>
      </c>
      <c r="AP115" s="98"/>
      <c r="AQ115" s="47" t="str">
        <f t="shared" si="25"/>
        <v/>
      </c>
      <c r="AR115" s="98"/>
      <c r="AS115" s="47" t="str">
        <f t="shared" si="12"/>
        <v/>
      </c>
      <c r="AT115" s="98"/>
      <c r="AU115" s="47" t="str">
        <f t="shared" si="13"/>
        <v/>
      </c>
      <c r="AV115" s="98"/>
      <c r="AW115" s="47" t="str">
        <f t="shared" si="26"/>
        <v/>
      </c>
      <c r="AX115" s="98"/>
      <c r="AY115" s="47" t="str">
        <f t="shared" si="14"/>
        <v/>
      </c>
      <c r="AZ115" s="98"/>
      <c r="BA115" s="47" t="str">
        <f t="shared" si="15"/>
        <v/>
      </c>
      <c r="BB115" s="101"/>
      <c r="BC115" s="101"/>
      <c r="BD115" s="98"/>
      <c r="BE115" s="101"/>
      <c r="BF115" s="101"/>
      <c r="BG115" s="101"/>
      <c r="BH115" s="101"/>
      <c r="BI115" s="93"/>
      <c r="BJ115" s="112"/>
      <c r="BK115" s="112"/>
      <c r="BL115" s="93"/>
      <c r="BM115" s="93"/>
      <c r="BN115" s="101"/>
      <c r="BO115" s="71"/>
      <c r="CE115" s="174"/>
      <c r="CF115" s="174"/>
      <c r="CG115" s="174"/>
      <c r="CH115" s="174"/>
      <c r="CI115" s="174"/>
      <c r="CJ115" s="174"/>
    </row>
    <row r="116" spans="1:356" ht="63" customHeight="1" x14ac:dyDescent="0.25">
      <c r="A116" s="96"/>
      <c r="B116" s="73"/>
      <c r="C116" s="82"/>
      <c r="D116" s="83"/>
      <c r="E116" s="73"/>
      <c r="F116" s="71"/>
      <c r="G116" s="71"/>
      <c r="H116" s="75" t="s">
        <v>304</v>
      </c>
      <c r="I116" s="97" t="s">
        <v>274</v>
      </c>
      <c r="J116" s="71"/>
      <c r="K116" s="75" t="s">
        <v>306</v>
      </c>
      <c r="L116" s="73"/>
      <c r="M116" s="73"/>
      <c r="N116" s="73"/>
      <c r="O116" s="73"/>
      <c r="P116" s="73"/>
      <c r="Q116" s="73"/>
      <c r="R116" s="73"/>
      <c r="S116" s="73"/>
      <c r="T116" s="73"/>
      <c r="U116" s="73"/>
      <c r="V116" s="73"/>
      <c r="W116" s="73"/>
      <c r="X116" s="73"/>
      <c r="Y116" s="73"/>
      <c r="Z116" s="73"/>
      <c r="AA116" s="73"/>
      <c r="AB116" s="73"/>
      <c r="AC116" s="73"/>
      <c r="AD116" s="73"/>
      <c r="AE116" s="71"/>
      <c r="AF116" s="73"/>
      <c r="AG116" s="71"/>
      <c r="AH116" s="71" t="str">
        <f>+IF(OR(AF116=1,AF116&lt;=5),"Moderado",IF(OR(AF116=6,AF116&lt;=11),"Mayor","Catastrófico"))</f>
        <v>Moderado</v>
      </c>
      <c r="AI116" s="110"/>
      <c r="AJ116" s="71"/>
      <c r="AK116" s="76"/>
      <c r="AL116" s="77"/>
      <c r="AM116" s="99"/>
      <c r="AN116" s="99"/>
      <c r="AO116" s="47" t="str">
        <f t="shared" si="24"/>
        <v/>
      </c>
      <c r="AP116" s="99"/>
      <c r="AQ116" s="47" t="str">
        <f t="shared" si="25"/>
        <v/>
      </c>
      <c r="AR116" s="99"/>
      <c r="AS116" s="47" t="str">
        <f t="shared" si="12"/>
        <v/>
      </c>
      <c r="AT116" s="99"/>
      <c r="AU116" s="47" t="str">
        <f t="shared" si="13"/>
        <v/>
      </c>
      <c r="AV116" s="99"/>
      <c r="AW116" s="47" t="str">
        <f t="shared" si="26"/>
        <v/>
      </c>
      <c r="AX116" s="99"/>
      <c r="AY116" s="47" t="str">
        <f t="shared" si="14"/>
        <v/>
      </c>
      <c r="AZ116" s="99"/>
      <c r="BA116" s="47" t="str">
        <f t="shared" si="15"/>
        <v/>
      </c>
      <c r="BB116" s="102"/>
      <c r="BC116" s="102"/>
      <c r="BD116" s="99"/>
      <c r="BE116" s="102"/>
      <c r="BF116" s="102"/>
      <c r="BG116" s="102"/>
      <c r="BH116" s="101"/>
      <c r="BI116" s="93"/>
      <c r="BJ116" s="112"/>
      <c r="BK116" s="112"/>
      <c r="BL116" s="93"/>
      <c r="BM116" s="93"/>
      <c r="BN116" s="101"/>
      <c r="BO116" s="71"/>
      <c r="CE116" s="174"/>
      <c r="CF116" s="174"/>
      <c r="CG116" s="174"/>
      <c r="CH116" s="174"/>
      <c r="CI116" s="174"/>
      <c r="CJ116" s="174"/>
    </row>
    <row r="117" spans="1:356" ht="49.5" customHeight="1" x14ac:dyDescent="0.25">
      <c r="A117" s="96"/>
      <c r="B117" s="73"/>
      <c r="C117" s="82"/>
      <c r="D117" s="83"/>
      <c r="E117" s="73"/>
      <c r="F117" s="71"/>
      <c r="G117" s="71"/>
      <c r="H117" s="76"/>
      <c r="I117" s="98"/>
      <c r="J117" s="71"/>
      <c r="K117" s="76"/>
      <c r="L117" s="73"/>
      <c r="M117" s="73"/>
      <c r="N117" s="73"/>
      <c r="O117" s="73"/>
      <c r="P117" s="73"/>
      <c r="Q117" s="73"/>
      <c r="R117" s="73"/>
      <c r="S117" s="73"/>
      <c r="T117" s="73"/>
      <c r="U117" s="73"/>
      <c r="V117" s="73"/>
      <c r="W117" s="73"/>
      <c r="X117" s="73"/>
      <c r="Y117" s="73"/>
      <c r="Z117" s="73"/>
      <c r="AA117" s="73"/>
      <c r="AB117" s="73"/>
      <c r="AC117" s="73"/>
      <c r="AD117" s="73"/>
      <c r="AE117" s="71"/>
      <c r="AF117" s="73"/>
      <c r="AG117" s="71"/>
      <c r="AH117" s="71" t="str">
        <f>+IF(OR(AF117=1,AF117&lt;=5),"Moderado",IF(OR(AF117=6,AF117&lt;=11),"Mayor","Catastrófico"))</f>
        <v>Moderado</v>
      </c>
      <c r="AI117" s="110"/>
      <c r="AJ117" s="71"/>
      <c r="AK117" s="75" t="str">
        <f>'Descripción del Control '!C18</f>
        <v>El (la) Jefe de la Oficina de Control Interno, cada vez que se realiza  una auditoría o seguimiento, revisa los informes preliminares y los papeles de trabajo que sustentan los hallazgos, recomendaciones y conclusiones realizados por el equipo auditor, teniendo en cuenta los criterios y resultados obtenidos con el fin de garantizar su pertinencia, análisis normativo y objetividad , en caso tal de encontrar incongruencias remitirá las observaciones correspondientes al profesional para realizar el ajuste. Las evidencias de la ejecución del control, son los correos con revisiones de informes en el cual se incorporan los ajustes requeridos, informes definitivos de auditorías y/o seguimientos y el cargue de los papeles de trabajo en la herramienta Sharepoint - Grupo Oficina de Control Interno.</v>
      </c>
      <c r="AL117" s="41" t="str">
        <f>H113</f>
        <v>Perdida de independencia por conflicto de intereses o favorecimiento a terceros para el desarrollo del ejercicio auditor.</v>
      </c>
      <c r="AM117" s="97" t="s">
        <v>175</v>
      </c>
      <c r="AN117" s="97" t="s">
        <v>168</v>
      </c>
      <c r="AO117" s="47">
        <f>+IF(AN117="si",15,"")</f>
        <v>15</v>
      </c>
      <c r="AP117" s="97" t="s">
        <v>168</v>
      </c>
      <c r="AQ117" s="47">
        <f>+IF(AP117="si",15,"")</f>
        <v>15</v>
      </c>
      <c r="AR117" s="97" t="s">
        <v>168</v>
      </c>
      <c r="AS117" s="47">
        <f t="shared" si="12"/>
        <v>15</v>
      </c>
      <c r="AT117" s="97" t="s">
        <v>192</v>
      </c>
      <c r="AU117" s="47">
        <f t="shared" si="13"/>
        <v>10</v>
      </c>
      <c r="AV117" s="97" t="s">
        <v>168</v>
      </c>
      <c r="AW117" s="47">
        <f t="shared" si="26"/>
        <v>15</v>
      </c>
      <c r="AX117" s="97" t="s">
        <v>168</v>
      </c>
      <c r="AY117" s="47">
        <f t="shared" si="14"/>
        <v>15</v>
      </c>
      <c r="AZ117" s="97" t="s">
        <v>169</v>
      </c>
      <c r="BA117" s="47">
        <f t="shared" si="15"/>
        <v>10</v>
      </c>
      <c r="BB117" s="100">
        <f t="shared" ref="BB117" si="27">IF((SUM(AO117,AQ117,AS117,AU117,AW117,AY117,BA117)=0),"",(SUM(AO117,AQ117,AS117,AU117,AW117,AY117,BA117)))</f>
        <v>95</v>
      </c>
      <c r="BC117" s="100" t="str">
        <f t="shared" ref="BC117" si="28">IF(BB117&lt;=85,"Débil",IF(BB117&lt;=95,"Moderado",IF(BB117=100,"Fuerte","")))</f>
        <v>Moderado</v>
      </c>
      <c r="BD117" s="97" t="s">
        <v>170</v>
      </c>
      <c r="BE117" s="100" t="str">
        <f t="shared" ref="BE117" si="29">+IF(BD117="siempre","Fuerte",IF(BD117="Algunas veces","Moderado","Débil"))</f>
        <v>Fuerte</v>
      </c>
      <c r="BF117" s="100" t="str">
        <f>IF(AND(BC117="Fuerte",BE117="Fuerte"),"Fuerte",IF(AND(BC117="Fuerte",BE117="Moderado"),"Moderado",IF(AND(BC117="Moderado",BE117="Fuerte"),"Moderado",IF(AND(BC117="Moderado",BE117="Moderado"),"Moderado","Débil"))))</f>
        <v>Moderado</v>
      </c>
      <c r="BG117" s="100">
        <v>95</v>
      </c>
      <c r="BH117" s="101"/>
      <c r="BI117" s="93"/>
      <c r="BJ117" s="112"/>
      <c r="BK117" s="112"/>
      <c r="BL117" s="93"/>
      <c r="BM117" s="93"/>
      <c r="BN117" s="101"/>
      <c r="BO117" s="71"/>
      <c r="CE117" s="174"/>
      <c r="CF117" s="174"/>
      <c r="CG117" s="174"/>
      <c r="CH117" s="174"/>
      <c r="CI117" s="174"/>
      <c r="CJ117" s="174"/>
    </row>
    <row r="118" spans="1:356" ht="64.5" customHeight="1" x14ac:dyDescent="0.25">
      <c r="A118" s="96"/>
      <c r="B118" s="73"/>
      <c r="C118" s="82"/>
      <c r="D118" s="83"/>
      <c r="E118" s="73"/>
      <c r="F118" s="71"/>
      <c r="G118" s="71"/>
      <c r="H118" s="76"/>
      <c r="I118" s="98"/>
      <c r="J118" s="71"/>
      <c r="K118" s="76"/>
      <c r="L118" s="73"/>
      <c r="M118" s="73"/>
      <c r="N118" s="73"/>
      <c r="O118" s="73"/>
      <c r="P118" s="73"/>
      <c r="Q118" s="73"/>
      <c r="R118" s="73"/>
      <c r="S118" s="73"/>
      <c r="T118" s="73"/>
      <c r="U118" s="73"/>
      <c r="V118" s="73"/>
      <c r="W118" s="73"/>
      <c r="X118" s="73"/>
      <c r="Y118" s="73"/>
      <c r="Z118" s="73"/>
      <c r="AA118" s="73"/>
      <c r="AB118" s="73"/>
      <c r="AC118" s="73"/>
      <c r="AD118" s="73"/>
      <c r="AE118" s="71"/>
      <c r="AF118" s="73"/>
      <c r="AG118" s="71"/>
      <c r="AH118" s="71"/>
      <c r="AI118" s="110"/>
      <c r="AJ118" s="71"/>
      <c r="AK118" s="76"/>
      <c r="AL118" s="75" t="s">
        <v>304</v>
      </c>
      <c r="AM118" s="98"/>
      <c r="AN118" s="98"/>
      <c r="AO118" s="47" t="str">
        <f t="shared" ref="AO118:AO120" si="30">+IF(AN118="si",15,"")</f>
        <v/>
      </c>
      <c r="AP118" s="98"/>
      <c r="AQ118" s="47" t="str">
        <f t="shared" ref="AQ118:AQ120" si="31">+IF(AP118="si",15,"")</f>
        <v/>
      </c>
      <c r="AR118" s="98"/>
      <c r="AS118" s="47" t="str">
        <f t="shared" si="12"/>
        <v/>
      </c>
      <c r="AT118" s="98"/>
      <c r="AU118" s="47"/>
      <c r="AV118" s="98"/>
      <c r="AW118" s="47"/>
      <c r="AX118" s="98"/>
      <c r="AY118" s="47"/>
      <c r="AZ118" s="98"/>
      <c r="BA118" s="47"/>
      <c r="BB118" s="101"/>
      <c r="BC118" s="101"/>
      <c r="BD118" s="98"/>
      <c r="BE118" s="101"/>
      <c r="BF118" s="101"/>
      <c r="BG118" s="101"/>
      <c r="BH118" s="101"/>
      <c r="BI118" s="93"/>
      <c r="BJ118" s="112"/>
      <c r="BK118" s="112"/>
      <c r="BL118" s="93"/>
      <c r="BM118" s="93"/>
      <c r="BN118" s="101"/>
      <c r="BO118" s="71"/>
      <c r="CE118" s="174"/>
      <c r="CF118" s="174"/>
      <c r="CG118" s="174"/>
      <c r="CH118" s="174"/>
      <c r="CI118" s="174"/>
      <c r="CJ118" s="174"/>
    </row>
    <row r="119" spans="1:356" ht="13.5" customHeight="1" x14ac:dyDescent="0.25">
      <c r="A119" s="96"/>
      <c r="B119" s="73"/>
      <c r="C119" s="82"/>
      <c r="D119" s="83"/>
      <c r="E119" s="73"/>
      <c r="F119" s="71"/>
      <c r="G119" s="71"/>
      <c r="H119" s="76"/>
      <c r="I119" s="98"/>
      <c r="J119" s="71"/>
      <c r="K119" s="76"/>
      <c r="L119" s="73"/>
      <c r="M119" s="73"/>
      <c r="N119" s="73"/>
      <c r="O119" s="73"/>
      <c r="P119" s="73"/>
      <c r="Q119" s="73"/>
      <c r="R119" s="73"/>
      <c r="S119" s="73"/>
      <c r="T119" s="73"/>
      <c r="U119" s="73"/>
      <c r="V119" s="73"/>
      <c r="W119" s="73"/>
      <c r="X119" s="73"/>
      <c r="Y119" s="73"/>
      <c r="Z119" s="73"/>
      <c r="AA119" s="73"/>
      <c r="AB119" s="73"/>
      <c r="AC119" s="73"/>
      <c r="AD119" s="73"/>
      <c r="AE119" s="71"/>
      <c r="AF119" s="73"/>
      <c r="AG119" s="71"/>
      <c r="AH119" s="71"/>
      <c r="AI119" s="110"/>
      <c r="AJ119" s="71"/>
      <c r="AK119" s="76"/>
      <c r="AL119" s="76"/>
      <c r="AM119" s="98"/>
      <c r="AN119" s="98"/>
      <c r="AO119" s="47" t="str">
        <f t="shared" si="30"/>
        <v/>
      </c>
      <c r="AP119" s="98"/>
      <c r="AQ119" s="47" t="str">
        <f t="shared" si="31"/>
        <v/>
      </c>
      <c r="AR119" s="98"/>
      <c r="AS119" s="47" t="str">
        <f t="shared" si="12"/>
        <v/>
      </c>
      <c r="AT119" s="98"/>
      <c r="AU119" s="47" t="str">
        <f t="shared" si="13"/>
        <v/>
      </c>
      <c r="AV119" s="98"/>
      <c r="AW119" s="47" t="str">
        <f t="shared" si="26"/>
        <v/>
      </c>
      <c r="AX119" s="98"/>
      <c r="AY119" s="47" t="str">
        <f t="shared" si="14"/>
        <v/>
      </c>
      <c r="AZ119" s="98"/>
      <c r="BA119" s="47" t="str">
        <f t="shared" si="15"/>
        <v/>
      </c>
      <c r="BB119" s="101"/>
      <c r="BC119" s="101"/>
      <c r="BD119" s="98"/>
      <c r="BE119" s="101"/>
      <c r="BF119" s="101"/>
      <c r="BG119" s="101"/>
      <c r="BH119" s="101"/>
      <c r="BI119" s="93"/>
      <c r="BJ119" s="112"/>
      <c r="BK119" s="112"/>
      <c r="BL119" s="93"/>
      <c r="BM119" s="93"/>
      <c r="BN119" s="101"/>
      <c r="BO119" s="71"/>
      <c r="CE119" s="174"/>
      <c r="CF119" s="174"/>
      <c r="CG119" s="174"/>
      <c r="CH119" s="174"/>
      <c r="CI119" s="174"/>
      <c r="CJ119" s="174"/>
    </row>
    <row r="120" spans="1:356" ht="41.25" customHeight="1" x14ac:dyDescent="0.25">
      <c r="A120" s="96"/>
      <c r="B120" s="73"/>
      <c r="C120" s="82"/>
      <c r="D120" s="83"/>
      <c r="E120" s="73"/>
      <c r="F120" s="71"/>
      <c r="G120" s="71"/>
      <c r="H120" s="76"/>
      <c r="I120" s="98"/>
      <c r="J120" s="71"/>
      <c r="K120" s="76"/>
      <c r="L120" s="73"/>
      <c r="M120" s="73"/>
      <c r="N120" s="73"/>
      <c r="O120" s="73"/>
      <c r="P120" s="73"/>
      <c r="Q120" s="73"/>
      <c r="R120" s="73"/>
      <c r="S120" s="73"/>
      <c r="T120" s="73"/>
      <c r="U120" s="73"/>
      <c r="V120" s="73"/>
      <c r="W120" s="73"/>
      <c r="X120" s="73"/>
      <c r="Y120" s="73"/>
      <c r="Z120" s="73"/>
      <c r="AA120" s="73"/>
      <c r="AB120" s="73"/>
      <c r="AC120" s="73"/>
      <c r="AD120" s="73"/>
      <c r="AE120" s="71"/>
      <c r="AF120" s="73"/>
      <c r="AG120" s="71"/>
      <c r="AH120" s="71"/>
      <c r="AI120" s="110"/>
      <c r="AJ120" s="71"/>
      <c r="AK120" s="76"/>
      <c r="AL120" s="76"/>
      <c r="AM120" s="98"/>
      <c r="AN120" s="98"/>
      <c r="AO120" s="47" t="str">
        <f t="shared" si="30"/>
        <v/>
      </c>
      <c r="AP120" s="98"/>
      <c r="AQ120" s="47" t="str">
        <f t="shared" si="31"/>
        <v/>
      </c>
      <c r="AR120" s="98"/>
      <c r="AS120" s="47" t="str">
        <f t="shared" si="12"/>
        <v/>
      </c>
      <c r="AT120" s="98"/>
      <c r="AU120" s="47" t="str">
        <f t="shared" si="13"/>
        <v/>
      </c>
      <c r="AV120" s="98"/>
      <c r="AW120" s="47" t="str">
        <f>+IF(AV120="si",15,"")</f>
        <v/>
      </c>
      <c r="AX120" s="98"/>
      <c r="AY120" s="47" t="str">
        <f t="shared" si="14"/>
        <v/>
      </c>
      <c r="AZ120" s="98"/>
      <c r="BA120" s="47" t="str">
        <f t="shared" si="15"/>
        <v/>
      </c>
      <c r="BB120" s="101"/>
      <c r="BC120" s="101"/>
      <c r="BD120" s="98"/>
      <c r="BE120" s="101"/>
      <c r="BF120" s="101"/>
      <c r="BG120" s="101"/>
      <c r="BH120" s="101"/>
      <c r="BI120" s="93"/>
      <c r="BJ120" s="112"/>
      <c r="BK120" s="112"/>
      <c r="BL120" s="93"/>
      <c r="BM120" s="93"/>
      <c r="BN120" s="101"/>
      <c r="BO120" s="71"/>
      <c r="CE120" s="174"/>
      <c r="CF120" s="174"/>
      <c r="CG120" s="174"/>
      <c r="CH120" s="174"/>
      <c r="CI120" s="174"/>
      <c r="CJ120" s="174"/>
    </row>
    <row r="121" spans="1:356" ht="25.5" customHeight="1" x14ac:dyDescent="0.25">
      <c r="A121" s="96"/>
      <c r="B121" s="73"/>
      <c r="C121" s="82"/>
      <c r="D121" s="83"/>
      <c r="E121" s="73"/>
      <c r="F121" s="71"/>
      <c r="G121" s="71"/>
      <c r="H121" s="77"/>
      <c r="I121" s="99"/>
      <c r="J121" s="71"/>
      <c r="K121" s="77"/>
      <c r="L121" s="73"/>
      <c r="M121" s="73"/>
      <c r="N121" s="73"/>
      <c r="O121" s="73"/>
      <c r="P121" s="73"/>
      <c r="Q121" s="73"/>
      <c r="R121" s="73"/>
      <c r="S121" s="73"/>
      <c r="T121" s="73"/>
      <c r="U121" s="73"/>
      <c r="V121" s="73"/>
      <c r="W121" s="73"/>
      <c r="X121" s="73"/>
      <c r="Y121" s="73"/>
      <c r="Z121" s="73"/>
      <c r="AA121" s="73"/>
      <c r="AB121" s="73"/>
      <c r="AC121" s="73"/>
      <c r="AD121" s="73"/>
      <c r="AE121" s="71"/>
      <c r="AF121" s="73"/>
      <c r="AG121" s="71"/>
      <c r="AH121" s="71" t="str">
        <f>+IF(OR(AF121=1,AF121&lt;=5),"Moderado",IF(OR(AF121=6,AF121&lt;=11),"Mayor","Catastrófico"))</f>
        <v>Moderado</v>
      </c>
      <c r="AI121" s="110"/>
      <c r="AJ121" s="71"/>
      <c r="AK121" s="77"/>
      <c r="AL121" s="77"/>
      <c r="AM121" s="99"/>
      <c r="AN121" s="99"/>
      <c r="AO121" s="48" t="str">
        <f t="shared" si="21"/>
        <v/>
      </c>
      <c r="AP121" s="99"/>
      <c r="AQ121" s="48" t="str">
        <f t="shared" si="22"/>
        <v/>
      </c>
      <c r="AR121" s="99"/>
      <c r="AS121" s="48" t="str">
        <f t="shared" si="12"/>
        <v/>
      </c>
      <c r="AT121" s="99"/>
      <c r="AU121" s="48" t="str">
        <f t="shared" si="13"/>
        <v/>
      </c>
      <c r="AV121" s="99"/>
      <c r="AW121" s="48" t="str">
        <f t="shared" si="23"/>
        <v/>
      </c>
      <c r="AX121" s="99"/>
      <c r="AY121" s="48" t="str">
        <f t="shared" si="14"/>
        <v/>
      </c>
      <c r="AZ121" s="99"/>
      <c r="BA121" s="48" t="str">
        <f t="shared" si="15"/>
        <v/>
      </c>
      <c r="BB121" s="102"/>
      <c r="BC121" s="102"/>
      <c r="BD121" s="99"/>
      <c r="BE121" s="102"/>
      <c r="BF121" s="102"/>
      <c r="BG121" s="102"/>
      <c r="BH121" s="102"/>
      <c r="BI121" s="94"/>
      <c r="BJ121" s="108"/>
      <c r="BK121" s="108"/>
      <c r="BL121" s="94"/>
      <c r="BM121" s="94"/>
      <c r="BN121" s="102"/>
      <c r="BO121" s="71"/>
      <c r="CE121" s="174"/>
      <c r="CF121" s="174"/>
      <c r="CG121" s="174"/>
      <c r="CH121" s="174"/>
      <c r="CI121" s="174"/>
      <c r="CJ121" s="174"/>
    </row>
    <row r="122" spans="1:356" s="173" customFormat="1" ht="88.5" customHeight="1" x14ac:dyDescent="0.25">
      <c r="A122" s="81" t="s">
        <v>83</v>
      </c>
      <c r="B122" s="73" t="s">
        <v>206</v>
      </c>
      <c r="C122" s="82" t="s">
        <v>271</v>
      </c>
      <c r="D122" s="83" t="str">
        <f>+'Riesgo Corrupción'!C25</f>
        <v>Posibilidad de afectación económica y reputacional por fraude en la liquidación de la nómina en beneficio propio o de un tercero.</v>
      </c>
      <c r="E122" s="73" t="s">
        <v>284</v>
      </c>
      <c r="F122" s="71" t="s">
        <v>124</v>
      </c>
      <c r="G122" s="71" t="s">
        <v>136</v>
      </c>
      <c r="H122" s="83" t="s">
        <v>446</v>
      </c>
      <c r="I122" s="73" t="s">
        <v>274</v>
      </c>
      <c r="J122" s="71" t="s">
        <v>101</v>
      </c>
      <c r="K122" s="75" t="s">
        <v>233</v>
      </c>
      <c r="L122" s="73" t="s">
        <v>172</v>
      </c>
      <c r="M122" s="73" t="s">
        <v>168</v>
      </c>
      <c r="N122" s="73" t="s">
        <v>168</v>
      </c>
      <c r="O122" s="73" t="s">
        <v>168</v>
      </c>
      <c r="P122" s="73" t="s">
        <v>168</v>
      </c>
      <c r="Q122" s="73" t="s">
        <v>168</v>
      </c>
      <c r="R122" s="73" t="s">
        <v>168</v>
      </c>
      <c r="S122" s="73" t="s">
        <v>168</v>
      </c>
      <c r="T122" s="73" t="s">
        <v>168</v>
      </c>
      <c r="U122" s="73" t="s">
        <v>168</v>
      </c>
      <c r="V122" s="73" t="s">
        <v>168</v>
      </c>
      <c r="W122" s="73" t="s">
        <v>168</v>
      </c>
      <c r="X122" s="73" t="s">
        <v>168</v>
      </c>
      <c r="Y122" s="73" t="s">
        <v>168</v>
      </c>
      <c r="Z122" s="73" t="s">
        <v>168</v>
      </c>
      <c r="AA122" s="73" t="s">
        <v>172</v>
      </c>
      <c r="AB122" s="73" t="s">
        <v>172</v>
      </c>
      <c r="AC122" s="73" t="s">
        <v>168</v>
      </c>
      <c r="AD122" s="73" t="s">
        <v>172</v>
      </c>
      <c r="AE122" s="71">
        <f>COUNTIF(L122:AD127, "SI")</f>
        <v>15</v>
      </c>
      <c r="AF122" s="73" t="s">
        <v>130</v>
      </c>
      <c r="AG122" s="71">
        <f>+VLOOKUP(AF122,[6]Listados!$K$8:$L$12,2,0)</f>
        <v>3</v>
      </c>
      <c r="AH122" s="71" t="str">
        <f>+IF(OR(AE122=1,AE122&lt;=5),"Moderado",IF(OR(AE122=6,AE122&lt;=11),"Mayor","Catastrófico"))</f>
        <v>Catastrófico</v>
      </c>
      <c r="AI122" s="110" t="e">
        <f>+VLOOKUP(AH122,[6]Listados!K133:L137,2,0)</f>
        <v>#N/A</v>
      </c>
      <c r="AJ122" s="71" t="str">
        <f>IF(AND(AF122&lt;&gt;"",AH122&lt;&gt;""),VLOOKUP(AF122&amp;AH122,Listados!$M$3:$N$27,2,FALSE),"")</f>
        <v>Extremo</v>
      </c>
      <c r="AK122" s="95" t="str">
        <f>+'Descripción del Control '!B$20</f>
        <v xml:space="preserve">El Profesional Especializado de nómina, cada vez que va a liquidar la nómina de la SDG da estricto cumplimiento a lo establecido en los lineamientos institucionales del Proceso Gerencia del Talento Humano en lo pertinente a liquidación de nómina. Remite a la Subsecretaría de Gestión Institucional la liquidación para revisión, previa a la afectación del rubro correspondiente. 
En caso de que existan observaciones sobre los reportes consolidados para el ajuste de la liquidación de nómina, la Subsecretaria envía comunicación a la Dirección de Talento Humano para que se realicen los ajustes pertinentes. 
Como evidencia quedan los registros de las operaciones en el SIAP y las comunicaciones oficiales generadas. </v>
      </c>
      <c r="AL122" s="95" t="s">
        <v>213</v>
      </c>
      <c r="AM122" s="73" t="s">
        <v>107</v>
      </c>
      <c r="AN122" s="73" t="s">
        <v>168</v>
      </c>
      <c r="AO122" s="47">
        <f>+IF(AN122="si",15,"")</f>
        <v>15</v>
      </c>
      <c r="AP122" s="73" t="s">
        <v>168</v>
      </c>
      <c r="AQ122" s="47">
        <f>+IF(AP122="si",15,"")</f>
        <v>15</v>
      </c>
      <c r="AR122" s="73" t="s">
        <v>168</v>
      </c>
      <c r="AS122" s="47">
        <f t="shared" si="12"/>
        <v>15</v>
      </c>
      <c r="AT122" s="73" t="s">
        <v>191</v>
      </c>
      <c r="AU122" s="47">
        <f t="shared" si="13"/>
        <v>15</v>
      </c>
      <c r="AV122" s="73" t="s">
        <v>168</v>
      </c>
      <c r="AW122" s="47">
        <f>+IF(AV122="si",15,"")</f>
        <v>15</v>
      </c>
      <c r="AX122" s="73" t="s">
        <v>168</v>
      </c>
      <c r="AY122" s="47">
        <f t="shared" si="14"/>
        <v>15</v>
      </c>
      <c r="AZ122" s="73" t="s">
        <v>169</v>
      </c>
      <c r="BA122" s="47">
        <f t="shared" si="15"/>
        <v>10</v>
      </c>
      <c r="BB122" s="73">
        <f t="shared" si="16"/>
        <v>100</v>
      </c>
      <c r="BC122" s="73" t="str">
        <f>IF(BB122&lt;=85,"Débil",IF(BB122&lt;=95,"Moderado",IF(BB122=100,"Fuerte","")))</f>
        <v>Fuerte</v>
      </c>
      <c r="BD122" s="73" t="s">
        <v>170</v>
      </c>
      <c r="BE122" s="73" t="str">
        <f t="shared" si="18"/>
        <v>Fuerte</v>
      </c>
      <c r="BF122" s="73" t="str">
        <f t="shared" si="19"/>
        <v>Fuerte</v>
      </c>
      <c r="BG122" s="73">
        <f t="shared" si="20"/>
        <v>100</v>
      </c>
      <c r="BH122" s="71">
        <v>100</v>
      </c>
      <c r="BI122" s="69" t="str">
        <f>IF(BH122&lt;=50, "Débil", IF(BH122&lt;=99,"Moderado","Fuerte"))</f>
        <v>Fuerte</v>
      </c>
      <c r="BJ122" s="70">
        <f>+IF(BI122="Fuerte",2,IF(BI122="Moderado",1,0))</f>
        <v>2</v>
      </c>
      <c r="BK122" s="70">
        <f>+AG122-BJ122</f>
        <v>1</v>
      </c>
      <c r="BL122" s="69" t="str">
        <f>+VLOOKUP(BK122,Listados!$J$18:$K$24,2,TRUE)</f>
        <v>Rara Vez</v>
      </c>
      <c r="BM122" s="69" t="str">
        <f>IF(ISBLANK(AH122),"",AH122)</f>
        <v>Catastrófico</v>
      </c>
      <c r="BN122" s="71" t="str">
        <f>IF(AND(BL122&lt;&gt;"",BM122&lt;&gt;""),VLOOKUP(BL122&amp;BM122,Listados!$M$3:$N$27,2,FALSE),"")</f>
        <v>Extremo</v>
      </c>
      <c r="BO122" s="71" t="s">
        <v>123</v>
      </c>
      <c r="CE122" s="185" t="s">
        <v>449</v>
      </c>
      <c r="CF122" s="185" t="s">
        <v>450</v>
      </c>
      <c r="CG122" s="186">
        <v>44927</v>
      </c>
      <c r="CH122" s="187">
        <v>45047</v>
      </c>
      <c r="CI122" s="187" t="s">
        <v>451</v>
      </c>
      <c r="CJ122" s="188" t="s">
        <v>444</v>
      </c>
      <c r="CK122" s="124"/>
      <c r="CL122" s="124"/>
      <c r="CM122" s="124"/>
      <c r="CN122" s="124"/>
      <c r="CO122" s="124"/>
      <c r="CP122" s="124"/>
      <c r="CQ122" s="124"/>
      <c r="CR122" s="124"/>
      <c r="CS122" s="124"/>
      <c r="CT122" s="124"/>
      <c r="CU122" s="124"/>
      <c r="CV122" s="124"/>
      <c r="CW122" s="124"/>
      <c r="CX122" s="124"/>
      <c r="CY122" s="124"/>
      <c r="CZ122" s="124"/>
      <c r="DA122" s="124"/>
      <c r="DB122" s="124"/>
      <c r="DC122" s="124"/>
      <c r="DD122" s="124"/>
      <c r="DE122" s="124"/>
      <c r="DF122" s="124"/>
      <c r="DG122" s="124"/>
      <c r="DH122" s="124"/>
      <c r="DI122" s="124"/>
      <c r="DJ122" s="124"/>
      <c r="DK122" s="124"/>
      <c r="DL122" s="124"/>
      <c r="DM122" s="124"/>
      <c r="DN122" s="124"/>
      <c r="DO122" s="124"/>
      <c r="DP122" s="124"/>
      <c r="DQ122" s="124"/>
      <c r="DR122" s="124"/>
      <c r="DS122" s="124"/>
      <c r="DT122" s="124"/>
      <c r="DU122" s="124"/>
      <c r="DV122" s="124"/>
      <c r="DW122" s="124"/>
      <c r="DX122" s="124"/>
      <c r="DY122" s="124"/>
      <c r="DZ122" s="124"/>
      <c r="EA122" s="124"/>
      <c r="EB122" s="124"/>
      <c r="EC122" s="124"/>
      <c r="ED122" s="124"/>
      <c r="EE122" s="124"/>
      <c r="EF122" s="124"/>
      <c r="EG122" s="124"/>
      <c r="EH122" s="124"/>
      <c r="EI122" s="124"/>
      <c r="EJ122" s="124"/>
      <c r="EK122" s="124"/>
      <c r="EL122" s="124"/>
      <c r="EM122" s="124"/>
      <c r="EN122" s="124"/>
      <c r="EO122" s="124"/>
      <c r="EP122" s="124"/>
      <c r="EQ122" s="124"/>
      <c r="ER122" s="124"/>
      <c r="ES122" s="124"/>
      <c r="ET122" s="124"/>
      <c r="EU122" s="124"/>
      <c r="EV122" s="124"/>
      <c r="EW122" s="124"/>
      <c r="EX122" s="124"/>
      <c r="EY122" s="124"/>
      <c r="EZ122" s="124"/>
      <c r="FA122" s="124"/>
      <c r="FB122" s="124"/>
      <c r="FC122" s="124"/>
      <c r="FD122" s="124"/>
      <c r="FE122" s="124"/>
      <c r="FF122" s="124"/>
      <c r="FG122" s="124"/>
      <c r="FH122" s="124"/>
      <c r="FI122" s="124"/>
      <c r="FJ122" s="124"/>
      <c r="FK122" s="124"/>
      <c r="FL122" s="124"/>
      <c r="FM122" s="124"/>
      <c r="FN122" s="124"/>
      <c r="FO122" s="124"/>
      <c r="FP122" s="124"/>
      <c r="FQ122" s="124"/>
      <c r="FR122" s="124"/>
      <c r="FS122" s="124"/>
      <c r="FT122" s="124"/>
      <c r="FU122" s="124"/>
      <c r="FV122" s="124"/>
      <c r="FW122" s="124"/>
      <c r="FX122" s="124"/>
      <c r="FY122" s="124"/>
      <c r="FZ122" s="124"/>
      <c r="GA122" s="124"/>
      <c r="GB122" s="124"/>
      <c r="GC122" s="124"/>
      <c r="GD122" s="124"/>
      <c r="GE122" s="124"/>
      <c r="GF122" s="124"/>
      <c r="GG122" s="124"/>
      <c r="GH122" s="124"/>
      <c r="GI122" s="124"/>
      <c r="GJ122" s="124"/>
      <c r="GK122" s="124"/>
      <c r="GL122" s="124"/>
      <c r="GM122" s="124"/>
      <c r="GN122" s="124"/>
      <c r="GO122" s="124"/>
      <c r="GP122" s="124"/>
      <c r="GQ122" s="124"/>
      <c r="GR122" s="124"/>
      <c r="GS122" s="124"/>
      <c r="GT122" s="124"/>
      <c r="GU122" s="124"/>
      <c r="GV122" s="124"/>
      <c r="GW122" s="124"/>
      <c r="GX122" s="124"/>
      <c r="GY122" s="124"/>
      <c r="GZ122" s="124"/>
      <c r="HA122" s="124"/>
      <c r="HB122" s="124"/>
      <c r="HC122" s="124"/>
      <c r="HD122" s="124"/>
      <c r="HE122" s="124"/>
      <c r="HF122" s="124"/>
      <c r="HG122" s="124"/>
      <c r="HH122" s="124"/>
      <c r="HI122" s="124"/>
      <c r="HJ122" s="124"/>
      <c r="HK122" s="124"/>
      <c r="HL122" s="124"/>
      <c r="HM122" s="124"/>
      <c r="HN122" s="124"/>
      <c r="HO122" s="124"/>
      <c r="HP122" s="124"/>
      <c r="HQ122" s="124"/>
      <c r="HR122" s="124"/>
      <c r="HS122" s="124"/>
      <c r="HT122" s="124"/>
      <c r="HU122" s="124"/>
      <c r="HV122" s="124"/>
      <c r="HW122" s="124"/>
      <c r="HX122" s="124"/>
      <c r="HY122" s="124"/>
      <c r="HZ122" s="124"/>
      <c r="IA122" s="124"/>
      <c r="IB122" s="124"/>
      <c r="IC122" s="124"/>
      <c r="ID122" s="124"/>
      <c r="IE122" s="124"/>
      <c r="IF122" s="124"/>
      <c r="IG122" s="124"/>
      <c r="IH122" s="124"/>
      <c r="II122" s="124"/>
      <c r="IJ122" s="124"/>
      <c r="IK122" s="124"/>
      <c r="IL122" s="124"/>
      <c r="IM122" s="124"/>
      <c r="IN122" s="124"/>
      <c r="IO122" s="124"/>
      <c r="IP122" s="124"/>
      <c r="IQ122" s="124"/>
      <c r="IR122" s="124"/>
      <c r="IS122" s="124"/>
      <c r="IT122" s="124"/>
      <c r="IU122" s="124"/>
      <c r="IV122" s="124"/>
      <c r="IW122" s="124"/>
      <c r="IX122" s="124"/>
      <c r="IY122" s="124"/>
      <c r="IZ122" s="124"/>
      <c r="JA122" s="124"/>
      <c r="JB122" s="124"/>
      <c r="JC122" s="124"/>
      <c r="JD122" s="124"/>
      <c r="JE122" s="124"/>
      <c r="JF122" s="124"/>
      <c r="JG122" s="124"/>
      <c r="JH122" s="124"/>
      <c r="JI122" s="124"/>
      <c r="JJ122" s="124"/>
      <c r="JK122" s="124"/>
      <c r="JL122" s="124"/>
      <c r="JM122" s="124"/>
      <c r="JN122" s="124"/>
      <c r="JO122" s="124"/>
      <c r="JP122" s="124"/>
      <c r="JQ122" s="124"/>
      <c r="JR122" s="124"/>
      <c r="JS122" s="124"/>
      <c r="JT122" s="124"/>
      <c r="JU122" s="124"/>
      <c r="JV122" s="124"/>
      <c r="JW122" s="124"/>
      <c r="JX122" s="124"/>
      <c r="JY122" s="124"/>
      <c r="JZ122" s="124"/>
      <c r="KA122" s="124"/>
      <c r="KB122" s="124"/>
      <c r="KC122" s="124"/>
      <c r="KD122" s="124"/>
      <c r="KE122" s="124"/>
      <c r="KF122" s="124"/>
      <c r="KG122" s="124"/>
      <c r="KH122" s="124"/>
      <c r="KI122" s="124"/>
      <c r="KJ122" s="124"/>
      <c r="KK122" s="124"/>
      <c r="KL122" s="124"/>
      <c r="KM122" s="124"/>
      <c r="KN122" s="124"/>
      <c r="KO122" s="124"/>
      <c r="KP122" s="124"/>
      <c r="KQ122" s="124"/>
      <c r="KR122" s="124"/>
      <c r="KS122" s="124"/>
      <c r="KT122" s="124"/>
      <c r="KU122" s="124"/>
      <c r="KV122" s="124"/>
      <c r="KW122" s="124"/>
      <c r="KX122" s="124"/>
      <c r="KY122" s="124"/>
      <c r="KZ122" s="124"/>
      <c r="LA122" s="124"/>
      <c r="LB122" s="124"/>
      <c r="LC122" s="124"/>
      <c r="LD122" s="124"/>
      <c r="LE122" s="124"/>
      <c r="LF122" s="124"/>
      <c r="LG122" s="124"/>
      <c r="LH122" s="124"/>
      <c r="LI122" s="124"/>
      <c r="LJ122" s="124"/>
      <c r="LK122" s="124"/>
      <c r="LL122" s="124"/>
      <c r="LM122" s="124"/>
      <c r="LN122" s="124"/>
      <c r="LO122" s="124"/>
      <c r="LP122" s="124"/>
      <c r="LQ122" s="124"/>
      <c r="LR122" s="124"/>
      <c r="LS122" s="124"/>
      <c r="LT122" s="124"/>
      <c r="LU122" s="124"/>
      <c r="LV122" s="124"/>
      <c r="LW122" s="124"/>
      <c r="LX122" s="124"/>
      <c r="LY122" s="124"/>
      <c r="LZ122" s="124"/>
      <c r="MA122" s="124"/>
      <c r="MB122" s="124"/>
      <c r="MC122" s="124"/>
      <c r="MD122" s="124"/>
      <c r="ME122" s="124"/>
      <c r="MF122" s="124"/>
      <c r="MG122" s="124"/>
      <c r="MH122" s="124"/>
      <c r="MI122" s="124"/>
      <c r="MJ122" s="124"/>
      <c r="MK122" s="124"/>
      <c r="ML122" s="124"/>
      <c r="MM122" s="124"/>
      <c r="MN122" s="124"/>
      <c r="MO122" s="124"/>
      <c r="MP122" s="124"/>
      <c r="MQ122" s="124"/>
      <c r="MR122" s="124"/>
    </row>
    <row r="123" spans="1:356" s="173" customFormat="1" ht="33" customHeight="1" x14ac:dyDescent="0.25">
      <c r="A123" s="81"/>
      <c r="B123" s="73"/>
      <c r="C123" s="82"/>
      <c r="D123" s="83"/>
      <c r="E123" s="73"/>
      <c r="F123" s="71"/>
      <c r="G123" s="71"/>
      <c r="H123" s="83"/>
      <c r="I123" s="73"/>
      <c r="J123" s="71"/>
      <c r="K123" s="76"/>
      <c r="L123" s="73"/>
      <c r="M123" s="73"/>
      <c r="N123" s="73"/>
      <c r="O123" s="73"/>
      <c r="P123" s="73"/>
      <c r="Q123" s="73"/>
      <c r="R123" s="73"/>
      <c r="S123" s="73"/>
      <c r="T123" s="73"/>
      <c r="U123" s="73"/>
      <c r="V123" s="73"/>
      <c r="W123" s="73"/>
      <c r="X123" s="73"/>
      <c r="Y123" s="73"/>
      <c r="Z123" s="73"/>
      <c r="AA123" s="73"/>
      <c r="AB123" s="73"/>
      <c r="AC123" s="73"/>
      <c r="AD123" s="73"/>
      <c r="AE123" s="71"/>
      <c r="AF123" s="73"/>
      <c r="AG123" s="71"/>
      <c r="AH123" s="71" t="str">
        <f>+IF(OR(AF123=1,AF123&lt;=5),"Moderado",IF(OR(AF123=6,AF123&lt;=11),"Mayor","Catastrófico"))</f>
        <v>Moderado</v>
      </c>
      <c r="AI123" s="110"/>
      <c r="AJ123" s="71"/>
      <c r="AK123" s="95"/>
      <c r="AL123" s="95"/>
      <c r="AM123" s="73"/>
      <c r="AN123" s="73"/>
      <c r="AO123" s="47" t="str">
        <f t="shared" si="21"/>
        <v/>
      </c>
      <c r="AP123" s="73"/>
      <c r="AQ123" s="47" t="str">
        <f t="shared" si="22"/>
        <v/>
      </c>
      <c r="AR123" s="73"/>
      <c r="AS123" s="47" t="str">
        <f t="shared" si="12"/>
        <v/>
      </c>
      <c r="AT123" s="73"/>
      <c r="AU123" s="47" t="str">
        <f t="shared" si="13"/>
        <v/>
      </c>
      <c r="AV123" s="73"/>
      <c r="AW123" s="47" t="str">
        <f t="shared" si="23"/>
        <v/>
      </c>
      <c r="AX123" s="73"/>
      <c r="AY123" s="47" t="str">
        <f t="shared" si="14"/>
        <v/>
      </c>
      <c r="AZ123" s="73"/>
      <c r="BA123" s="47" t="str">
        <f t="shared" si="15"/>
        <v/>
      </c>
      <c r="BB123" s="73" t="str">
        <f t="shared" si="16"/>
        <v/>
      </c>
      <c r="BC123" s="73" t="str">
        <f t="shared" si="17"/>
        <v/>
      </c>
      <c r="BD123" s="73"/>
      <c r="BE123" s="73" t="str">
        <f t="shared" si="18"/>
        <v>Débil</v>
      </c>
      <c r="BF123" s="73" t="str">
        <f t="shared" si="19"/>
        <v>Débil</v>
      </c>
      <c r="BG123" s="73">
        <f t="shared" si="20"/>
        <v>0</v>
      </c>
      <c r="BH123" s="71"/>
      <c r="BI123" s="69"/>
      <c r="BJ123" s="70"/>
      <c r="BK123" s="70"/>
      <c r="BL123" s="69"/>
      <c r="BM123" s="69"/>
      <c r="BN123" s="71"/>
      <c r="BO123" s="71"/>
      <c r="CE123" s="189"/>
      <c r="CF123" s="189"/>
      <c r="CG123" s="190"/>
      <c r="CH123" s="191"/>
      <c r="CI123" s="191"/>
      <c r="CJ123" s="192"/>
      <c r="CK123" s="124"/>
      <c r="CL123" s="124"/>
      <c r="CM123" s="124"/>
      <c r="CN123" s="124"/>
      <c r="CO123" s="124"/>
      <c r="CP123" s="124"/>
      <c r="CQ123" s="124"/>
      <c r="CR123" s="124"/>
      <c r="CS123" s="124"/>
      <c r="CT123" s="124"/>
      <c r="CU123" s="124"/>
      <c r="CV123" s="124"/>
      <c r="CW123" s="124"/>
      <c r="CX123" s="124"/>
      <c r="CY123" s="124"/>
      <c r="CZ123" s="124"/>
      <c r="DA123" s="124"/>
      <c r="DB123" s="124"/>
      <c r="DC123" s="124"/>
      <c r="DD123" s="124"/>
      <c r="DE123" s="124"/>
      <c r="DF123" s="124"/>
      <c r="DG123" s="124"/>
      <c r="DH123" s="124"/>
      <c r="DI123" s="124"/>
      <c r="DJ123" s="124"/>
      <c r="DK123" s="124"/>
      <c r="DL123" s="124"/>
      <c r="DM123" s="124"/>
      <c r="DN123" s="124"/>
      <c r="DO123" s="124"/>
      <c r="DP123" s="124"/>
      <c r="DQ123" s="124"/>
      <c r="DR123" s="124"/>
      <c r="DS123" s="124"/>
      <c r="DT123" s="124"/>
      <c r="DU123" s="124"/>
      <c r="DV123" s="124"/>
      <c r="DW123" s="124"/>
      <c r="DX123" s="124"/>
      <c r="DY123" s="124"/>
      <c r="DZ123" s="124"/>
      <c r="EA123" s="124"/>
      <c r="EB123" s="124"/>
      <c r="EC123" s="124"/>
      <c r="ED123" s="124"/>
      <c r="EE123" s="124"/>
      <c r="EF123" s="124"/>
      <c r="EG123" s="124"/>
      <c r="EH123" s="124"/>
      <c r="EI123" s="124"/>
      <c r="EJ123" s="124"/>
      <c r="EK123" s="124"/>
      <c r="EL123" s="124"/>
      <c r="EM123" s="124"/>
      <c r="EN123" s="124"/>
      <c r="EO123" s="124"/>
      <c r="EP123" s="124"/>
      <c r="EQ123" s="124"/>
      <c r="ER123" s="124"/>
      <c r="ES123" s="124"/>
      <c r="ET123" s="124"/>
      <c r="EU123" s="124"/>
      <c r="EV123" s="124"/>
      <c r="EW123" s="124"/>
      <c r="EX123" s="124"/>
      <c r="EY123" s="124"/>
      <c r="EZ123" s="124"/>
      <c r="FA123" s="124"/>
      <c r="FB123" s="124"/>
      <c r="FC123" s="124"/>
      <c r="FD123" s="124"/>
      <c r="FE123" s="124"/>
      <c r="FF123" s="124"/>
      <c r="FG123" s="124"/>
      <c r="FH123" s="124"/>
      <c r="FI123" s="124"/>
      <c r="FJ123" s="124"/>
      <c r="FK123" s="124"/>
      <c r="FL123" s="124"/>
      <c r="FM123" s="124"/>
      <c r="FN123" s="124"/>
      <c r="FO123" s="124"/>
      <c r="FP123" s="124"/>
      <c r="FQ123" s="124"/>
      <c r="FR123" s="124"/>
      <c r="FS123" s="124"/>
      <c r="FT123" s="124"/>
      <c r="FU123" s="124"/>
      <c r="FV123" s="124"/>
      <c r="FW123" s="124"/>
      <c r="FX123" s="124"/>
      <c r="FY123" s="124"/>
      <c r="FZ123" s="124"/>
      <c r="GA123" s="124"/>
      <c r="GB123" s="124"/>
      <c r="GC123" s="124"/>
      <c r="GD123" s="124"/>
      <c r="GE123" s="124"/>
      <c r="GF123" s="124"/>
      <c r="GG123" s="124"/>
      <c r="GH123" s="124"/>
      <c r="GI123" s="124"/>
      <c r="GJ123" s="124"/>
      <c r="GK123" s="124"/>
      <c r="GL123" s="124"/>
      <c r="GM123" s="124"/>
      <c r="GN123" s="124"/>
      <c r="GO123" s="124"/>
      <c r="GP123" s="124"/>
      <c r="GQ123" s="124"/>
      <c r="GR123" s="124"/>
      <c r="GS123" s="124"/>
      <c r="GT123" s="124"/>
      <c r="GU123" s="124"/>
      <c r="GV123" s="124"/>
      <c r="GW123" s="124"/>
      <c r="GX123" s="124"/>
      <c r="GY123" s="124"/>
      <c r="GZ123" s="124"/>
      <c r="HA123" s="124"/>
      <c r="HB123" s="124"/>
      <c r="HC123" s="124"/>
      <c r="HD123" s="124"/>
      <c r="HE123" s="124"/>
      <c r="HF123" s="124"/>
      <c r="HG123" s="124"/>
      <c r="HH123" s="124"/>
      <c r="HI123" s="124"/>
      <c r="HJ123" s="124"/>
      <c r="HK123" s="124"/>
      <c r="HL123" s="124"/>
      <c r="HM123" s="124"/>
      <c r="HN123" s="124"/>
      <c r="HO123" s="124"/>
      <c r="HP123" s="124"/>
      <c r="HQ123" s="124"/>
      <c r="HR123" s="124"/>
      <c r="HS123" s="124"/>
      <c r="HT123" s="124"/>
      <c r="HU123" s="124"/>
      <c r="HV123" s="124"/>
      <c r="HW123" s="124"/>
      <c r="HX123" s="124"/>
      <c r="HY123" s="124"/>
      <c r="HZ123" s="124"/>
      <c r="IA123" s="124"/>
      <c r="IB123" s="124"/>
      <c r="IC123" s="124"/>
      <c r="ID123" s="124"/>
      <c r="IE123" s="124"/>
      <c r="IF123" s="124"/>
      <c r="IG123" s="124"/>
      <c r="IH123" s="124"/>
      <c r="II123" s="124"/>
      <c r="IJ123" s="124"/>
      <c r="IK123" s="124"/>
      <c r="IL123" s="124"/>
      <c r="IM123" s="124"/>
      <c r="IN123" s="124"/>
      <c r="IO123" s="124"/>
      <c r="IP123" s="124"/>
      <c r="IQ123" s="124"/>
      <c r="IR123" s="124"/>
      <c r="IS123" s="124"/>
      <c r="IT123" s="124"/>
      <c r="IU123" s="124"/>
      <c r="IV123" s="124"/>
      <c r="IW123" s="124"/>
      <c r="IX123" s="124"/>
      <c r="IY123" s="124"/>
      <c r="IZ123" s="124"/>
      <c r="JA123" s="124"/>
      <c r="JB123" s="124"/>
      <c r="JC123" s="124"/>
      <c r="JD123" s="124"/>
      <c r="JE123" s="124"/>
      <c r="JF123" s="124"/>
      <c r="JG123" s="124"/>
      <c r="JH123" s="124"/>
      <c r="JI123" s="124"/>
      <c r="JJ123" s="124"/>
      <c r="JK123" s="124"/>
      <c r="JL123" s="124"/>
      <c r="JM123" s="124"/>
      <c r="JN123" s="124"/>
      <c r="JO123" s="124"/>
      <c r="JP123" s="124"/>
      <c r="JQ123" s="124"/>
      <c r="JR123" s="124"/>
      <c r="JS123" s="124"/>
      <c r="JT123" s="124"/>
      <c r="JU123" s="124"/>
      <c r="JV123" s="124"/>
      <c r="JW123" s="124"/>
      <c r="JX123" s="124"/>
      <c r="JY123" s="124"/>
      <c r="JZ123" s="124"/>
      <c r="KA123" s="124"/>
      <c r="KB123" s="124"/>
      <c r="KC123" s="124"/>
      <c r="KD123" s="124"/>
      <c r="KE123" s="124"/>
      <c r="KF123" s="124"/>
      <c r="KG123" s="124"/>
      <c r="KH123" s="124"/>
      <c r="KI123" s="124"/>
      <c r="KJ123" s="124"/>
      <c r="KK123" s="124"/>
      <c r="KL123" s="124"/>
      <c r="KM123" s="124"/>
      <c r="KN123" s="124"/>
      <c r="KO123" s="124"/>
      <c r="KP123" s="124"/>
      <c r="KQ123" s="124"/>
      <c r="KR123" s="124"/>
      <c r="KS123" s="124"/>
      <c r="KT123" s="124"/>
      <c r="KU123" s="124"/>
      <c r="KV123" s="124"/>
      <c r="KW123" s="124"/>
      <c r="KX123" s="124"/>
      <c r="KY123" s="124"/>
      <c r="KZ123" s="124"/>
      <c r="LA123" s="124"/>
      <c r="LB123" s="124"/>
      <c r="LC123" s="124"/>
      <c r="LD123" s="124"/>
      <c r="LE123" s="124"/>
      <c r="LF123" s="124"/>
      <c r="LG123" s="124"/>
      <c r="LH123" s="124"/>
      <c r="LI123" s="124"/>
      <c r="LJ123" s="124"/>
      <c r="LK123" s="124"/>
      <c r="LL123" s="124"/>
      <c r="LM123" s="124"/>
      <c r="LN123" s="124"/>
      <c r="LO123" s="124"/>
      <c r="LP123" s="124"/>
      <c r="LQ123" s="124"/>
      <c r="LR123" s="124"/>
      <c r="LS123" s="124"/>
      <c r="LT123" s="124"/>
      <c r="LU123" s="124"/>
      <c r="LV123" s="124"/>
      <c r="LW123" s="124"/>
      <c r="LX123" s="124"/>
      <c r="LY123" s="124"/>
      <c r="LZ123" s="124"/>
      <c r="MA123" s="124"/>
      <c r="MB123" s="124"/>
      <c r="MC123" s="124"/>
      <c r="MD123" s="124"/>
      <c r="ME123" s="124"/>
      <c r="MF123" s="124"/>
      <c r="MG123" s="124"/>
      <c r="MH123" s="124"/>
      <c r="MI123" s="124"/>
      <c r="MJ123" s="124"/>
      <c r="MK123" s="124"/>
      <c r="ML123" s="124"/>
      <c r="MM123" s="124"/>
      <c r="MN123" s="124"/>
      <c r="MO123" s="124"/>
      <c r="MP123" s="124"/>
      <c r="MQ123" s="124"/>
      <c r="MR123" s="124"/>
    </row>
    <row r="124" spans="1:356" s="173" customFormat="1" ht="39.75" customHeight="1" x14ac:dyDescent="0.25">
      <c r="A124" s="81"/>
      <c r="B124" s="73"/>
      <c r="C124" s="82"/>
      <c r="D124" s="83"/>
      <c r="E124" s="73"/>
      <c r="F124" s="71"/>
      <c r="G124" s="71"/>
      <c r="H124" s="83"/>
      <c r="I124" s="73"/>
      <c r="J124" s="71"/>
      <c r="K124" s="77"/>
      <c r="L124" s="73"/>
      <c r="M124" s="73"/>
      <c r="N124" s="73"/>
      <c r="O124" s="73"/>
      <c r="P124" s="73"/>
      <c r="Q124" s="73"/>
      <c r="R124" s="73"/>
      <c r="S124" s="73"/>
      <c r="T124" s="73"/>
      <c r="U124" s="73"/>
      <c r="V124" s="73"/>
      <c r="W124" s="73"/>
      <c r="X124" s="73"/>
      <c r="Y124" s="73"/>
      <c r="Z124" s="73"/>
      <c r="AA124" s="73"/>
      <c r="AB124" s="73"/>
      <c r="AC124" s="73"/>
      <c r="AD124" s="73"/>
      <c r="AE124" s="71"/>
      <c r="AF124" s="73"/>
      <c r="AG124" s="71"/>
      <c r="AH124" s="71" t="str">
        <f>+IF(OR(AF124=1,AF124&lt;=5),"Moderado",IF(OR(AF124=6,AF124&lt;=11),"Mayor","Catastrófico"))</f>
        <v>Moderado</v>
      </c>
      <c r="AI124" s="110"/>
      <c r="AJ124" s="71"/>
      <c r="AK124" s="95"/>
      <c r="AL124" s="95"/>
      <c r="AM124" s="73"/>
      <c r="AN124" s="73"/>
      <c r="AO124" s="47" t="str">
        <f t="shared" si="21"/>
        <v/>
      </c>
      <c r="AP124" s="73"/>
      <c r="AQ124" s="47" t="str">
        <f t="shared" si="22"/>
        <v/>
      </c>
      <c r="AR124" s="73"/>
      <c r="AS124" s="47" t="str">
        <f t="shared" si="12"/>
        <v/>
      </c>
      <c r="AT124" s="73"/>
      <c r="AU124" s="47" t="str">
        <f t="shared" si="13"/>
        <v/>
      </c>
      <c r="AV124" s="73"/>
      <c r="AW124" s="47" t="str">
        <f t="shared" si="23"/>
        <v/>
      </c>
      <c r="AX124" s="73"/>
      <c r="AY124" s="47" t="str">
        <f t="shared" si="14"/>
        <v/>
      </c>
      <c r="AZ124" s="73"/>
      <c r="BA124" s="47" t="str">
        <f t="shared" si="15"/>
        <v/>
      </c>
      <c r="BB124" s="73" t="str">
        <f t="shared" si="16"/>
        <v/>
      </c>
      <c r="BC124" s="73" t="str">
        <f t="shared" si="17"/>
        <v/>
      </c>
      <c r="BD124" s="73"/>
      <c r="BE124" s="73" t="str">
        <f t="shared" si="18"/>
        <v>Débil</v>
      </c>
      <c r="BF124" s="73" t="str">
        <f t="shared" si="19"/>
        <v>Débil</v>
      </c>
      <c r="BG124" s="73">
        <f t="shared" si="20"/>
        <v>0</v>
      </c>
      <c r="BH124" s="71"/>
      <c r="BI124" s="69"/>
      <c r="BJ124" s="70"/>
      <c r="BK124" s="70"/>
      <c r="BL124" s="69"/>
      <c r="BM124" s="69"/>
      <c r="BN124" s="71"/>
      <c r="BO124" s="71"/>
      <c r="CE124" s="189"/>
      <c r="CF124" s="189"/>
      <c r="CG124" s="190"/>
      <c r="CH124" s="191"/>
      <c r="CI124" s="191"/>
      <c r="CJ124" s="192"/>
      <c r="CK124" s="124"/>
      <c r="CL124" s="124"/>
      <c r="CM124" s="124"/>
      <c r="CN124" s="124"/>
      <c r="CO124" s="124"/>
      <c r="CP124" s="124"/>
      <c r="CQ124" s="124"/>
      <c r="CR124" s="124"/>
      <c r="CS124" s="124"/>
      <c r="CT124" s="124"/>
      <c r="CU124" s="124"/>
      <c r="CV124" s="124"/>
      <c r="CW124" s="124"/>
      <c r="CX124" s="124"/>
      <c r="CY124" s="124"/>
      <c r="CZ124" s="124"/>
      <c r="DA124" s="124"/>
      <c r="DB124" s="124"/>
      <c r="DC124" s="124"/>
      <c r="DD124" s="124"/>
      <c r="DE124" s="124"/>
      <c r="DF124" s="124"/>
      <c r="DG124" s="124"/>
      <c r="DH124" s="124"/>
      <c r="DI124" s="124"/>
      <c r="DJ124" s="124"/>
      <c r="DK124" s="124"/>
      <c r="DL124" s="124"/>
      <c r="DM124" s="124"/>
      <c r="DN124" s="124"/>
      <c r="DO124" s="124"/>
      <c r="DP124" s="124"/>
      <c r="DQ124" s="124"/>
      <c r="DR124" s="124"/>
      <c r="DS124" s="124"/>
      <c r="DT124" s="124"/>
      <c r="DU124" s="124"/>
      <c r="DV124" s="124"/>
      <c r="DW124" s="124"/>
      <c r="DX124" s="124"/>
      <c r="DY124" s="124"/>
      <c r="DZ124" s="124"/>
      <c r="EA124" s="124"/>
      <c r="EB124" s="124"/>
      <c r="EC124" s="124"/>
      <c r="ED124" s="124"/>
      <c r="EE124" s="124"/>
      <c r="EF124" s="124"/>
      <c r="EG124" s="124"/>
      <c r="EH124" s="124"/>
      <c r="EI124" s="124"/>
      <c r="EJ124" s="124"/>
      <c r="EK124" s="124"/>
      <c r="EL124" s="124"/>
      <c r="EM124" s="124"/>
      <c r="EN124" s="124"/>
      <c r="EO124" s="124"/>
      <c r="EP124" s="124"/>
      <c r="EQ124" s="124"/>
      <c r="ER124" s="124"/>
      <c r="ES124" s="124"/>
      <c r="ET124" s="124"/>
      <c r="EU124" s="124"/>
      <c r="EV124" s="124"/>
      <c r="EW124" s="124"/>
      <c r="EX124" s="124"/>
      <c r="EY124" s="124"/>
      <c r="EZ124" s="124"/>
      <c r="FA124" s="124"/>
      <c r="FB124" s="124"/>
      <c r="FC124" s="124"/>
      <c r="FD124" s="124"/>
      <c r="FE124" s="124"/>
      <c r="FF124" s="124"/>
      <c r="FG124" s="124"/>
      <c r="FH124" s="124"/>
      <c r="FI124" s="124"/>
      <c r="FJ124" s="124"/>
      <c r="FK124" s="124"/>
      <c r="FL124" s="124"/>
      <c r="FM124" s="124"/>
      <c r="FN124" s="124"/>
      <c r="FO124" s="124"/>
      <c r="FP124" s="124"/>
      <c r="FQ124" s="124"/>
      <c r="FR124" s="124"/>
      <c r="FS124" s="124"/>
      <c r="FT124" s="124"/>
      <c r="FU124" s="124"/>
      <c r="FV124" s="124"/>
      <c r="FW124" s="124"/>
      <c r="FX124" s="124"/>
      <c r="FY124" s="124"/>
      <c r="FZ124" s="124"/>
      <c r="GA124" s="124"/>
      <c r="GB124" s="124"/>
      <c r="GC124" s="124"/>
      <c r="GD124" s="124"/>
      <c r="GE124" s="124"/>
      <c r="GF124" s="124"/>
      <c r="GG124" s="124"/>
      <c r="GH124" s="124"/>
      <c r="GI124" s="124"/>
      <c r="GJ124" s="124"/>
      <c r="GK124" s="124"/>
      <c r="GL124" s="124"/>
      <c r="GM124" s="124"/>
      <c r="GN124" s="124"/>
      <c r="GO124" s="124"/>
      <c r="GP124" s="124"/>
      <c r="GQ124" s="124"/>
      <c r="GR124" s="124"/>
      <c r="GS124" s="124"/>
      <c r="GT124" s="124"/>
      <c r="GU124" s="124"/>
      <c r="GV124" s="124"/>
      <c r="GW124" s="124"/>
      <c r="GX124" s="124"/>
      <c r="GY124" s="124"/>
      <c r="GZ124" s="124"/>
      <c r="HA124" s="124"/>
      <c r="HB124" s="124"/>
      <c r="HC124" s="124"/>
      <c r="HD124" s="124"/>
      <c r="HE124" s="124"/>
      <c r="HF124" s="124"/>
      <c r="HG124" s="124"/>
      <c r="HH124" s="124"/>
      <c r="HI124" s="124"/>
      <c r="HJ124" s="124"/>
      <c r="HK124" s="124"/>
      <c r="HL124" s="124"/>
      <c r="HM124" s="124"/>
      <c r="HN124" s="124"/>
      <c r="HO124" s="124"/>
      <c r="HP124" s="124"/>
      <c r="HQ124" s="124"/>
      <c r="HR124" s="124"/>
      <c r="HS124" s="124"/>
      <c r="HT124" s="124"/>
      <c r="HU124" s="124"/>
      <c r="HV124" s="124"/>
      <c r="HW124" s="124"/>
      <c r="HX124" s="124"/>
      <c r="HY124" s="124"/>
      <c r="HZ124" s="124"/>
      <c r="IA124" s="124"/>
      <c r="IB124" s="124"/>
      <c r="IC124" s="124"/>
      <c r="ID124" s="124"/>
      <c r="IE124" s="124"/>
      <c r="IF124" s="124"/>
      <c r="IG124" s="124"/>
      <c r="IH124" s="124"/>
      <c r="II124" s="124"/>
      <c r="IJ124" s="124"/>
      <c r="IK124" s="124"/>
      <c r="IL124" s="124"/>
      <c r="IM124" s="124"/>
      <c r="IN124" s="124"/>
      <c r="IO124" s="124"/>
      <c r="IP124" s="124"/>
      <c r="IQ124" s="124"/>
      <c r="IR124" s="124"/>
      <c r="IS124" s="124"/>
      <c r="IT124" s="124"/>
      <c r="IU124" s="124"/>
      <c r="IV124" s="124"/>
      <c r="IW124" s="124"/>
      <c r="IX124" s="124"/>
      <c r="IY124" s="124"/>
      <c r="IZ124" s="124"/>
      <c r="JA124" s="124"/>
      <c r="JB124" s="124"/>
      <c r="JC124" s="124"/>
      <c r="JD124" s="124"/>
      <c r="JE124" s="124"/>
      <c r="JF124" s="124"/>
      <c r="JG124" s="124"/>
      <c r="JH124" s="124"/>
      <c r="JI124" s="124"/>
      <c r="JJ124" s="124"/>
      <c r="JK124" s="124"/>
      <c r="JL124" s="124"/>
      <c r="JM124" s="124"/>
      <c r="JN124" s="124"/>
      <c r="JO124" s="124"/>
      <c r="JP124" s="124"/>
      <c r="JQ124" s="124"/>
      <c r="JR124" s="124"/>
      <c r="JS124" s="124"/>
      <c r="JT124" s="124"/>
      <c r="JU124" s="124"/>
      <c r="JV124" s="124"/>
      <c r="JW124" s="124"/>
      <c r="JX124" s="124"/>
      <c r="JY124" s="124"/>
      <c r="JZ124" s="124"/>
      <c r="KA124" s="124"/>
      <c r="KB124" s="124"/>
      <c r="KC124" s="124"/>
      <c r="KD124" s="124"/>
      <c r="KE124" s="124"/>
      <c r="KF124" s="124"/>
      <c r="KG124" s="124"/>
      <c r="KH124" s="124"/>
      <c r="KI124" s="124"/>
      <c r="KJ124" s="124"/>
      <c r="KK124" s="124"/>
      <c r="KL124" s="124"/>
      <c r="KM124" s="124"/>
      <c r="KN124" s="124"/>
      <c r="KO124" s="124"/>
      <c r="KP124" s="124"/>
      <c r="KQ124" s="124"/>
      <c r="KR124" s="124"/>
      <c r="KS124" s="124"/>
      <c r="KT124" s="124"/>
      <c r="KU124" s="124"/>
      <c r="KV124" s="124"/>
      <c r="KW124" s="124"/>
      <c r="KX124" s="124"/>
      <c r="KY124" s="124"/>
      <c r="KZ124" s="124"/>
      <c r="LA124" s="124"/>
      <c r="LB124" s="124"/>
      <c r="LC124" s="124"/>
      <c r="LD124" s="124"/>
      <c r="LE124" s="124"/>
      <c r="LF124" s="124"/>
      <c r="LG124" s="124"/>
      <c r="LH124" s="124"/>
      <c r="LI124" s="124"/>
      <c r="LJ124" s="124"/>
      <c r="LK124" s="124"/>
      <c r="LL124" s="124"/>
      <c r="LM124" s="124"/>
      <c r="LN124" s="124"/>
      <c r="LO124" s="124"/>
      <c r="LP124" s="124"/>
      <c r="LQ124" s="124"/>
      <c r="LR124" s="124"/>
      <c r="LS124" s="124"/>
      <c r="LT124" s="124"/>
      <c r="LU124" s="124"/>
      <c r="LV124" s="124"/>
      <c r="LW124" s="124"/>
      <c r="LX124" s="124"/>
      <c r="LY124" s="124"/>
      <c r="LZ124" s="124"/>
      <c r="MA124" s="124"/>
      <c r="MB124" s="124"/>
      <c r="MC124" s="124"/>
      <c r="MD124" s="124"/>
      <c r="ME124" s="124"/>
      <c r="MF124" s="124"/>
      <c r="MG124" s="124"/>
      <c r="MH124" s="124"/>
      <c r="MI124" s="124"/>
      <c r="MJ124" s="124"/>
      <c r="MK124" s="124"/>
      <c r="ML124" s="124"/>
      <c r="MM124" s="124"/>
      <c r="MN124" s="124"/>
      <c r="MO124" s="124"/>
      <c r="MP124" s="124"/>
      <c r="MQ124" s="124"/>
      <c r="MR124" s="124"/>
    </row>
    <row r="125" spans="1:356" s="173" customFormat="1" ht="17.25" customHeight="1" x14ac:dyDescent="0.25">
      <c r="A125" s="81"/>
      <c r="B125" s="73"/>
      <c r="C125" s="82"/>
      <c r="D125" s="83"/>
      <c r="E125" s="73"/>
      <c r="F125" s="71"/>
      <c r="G125" s="71"/>
      <c r="H125" s="83"/>
      <c r="I125" s="73"/>
      <c r="J125" s="71"/>
      <c r="K125" s="75" t="s">
        <v>447</v>
      </c>
      <c r="L125" s="73"/>
      <c r="M125" s="73"/>
      <c r="N125" s="73"/>
      <c r="O125" s="73"/>
      <c r="P125" s="73"/>
      <c r="Q125" s="73"/>
      <c r="R125" s="73"/>
      <c r="S125" s="73"/>
      <c r="T125" s="73"/>
      <c r="U125" s="73"/>
      <c r="V125" s="73"/>
      <c r="W125" s="73"/>
      <c r="X125" s="73"/>
      <c r="Y125" s="73"/>
      <c r="Z125" s="73"/>
      <c r="AA125" s="73"/>
      <c r="AB125" s="73"/>
      <c r="AC125" s="73"/>
      <c r="AD125" s="73"/>
      <c r="AE125" s="71"/>
      <c r="AF125" s="73"/>
      <c r="AG125" s="71"/>
      <c r="AH125" s="71" t="str">
        <f>+IF(OR(AF125=1,AF125&lt;=5),"Moderado",IF(OR(AF125=6,AF125&lt;=11),"Mayor","Catastrófico"))</f>
        <v>Moderado</v>
      </c>
      <c r="AI125" s="110"/>
      <c r="AJ125" s="71"/>
      <c r="AK125" s="95"/>
      <c r="AL125" s="95"/>
      <c r="AM125" s="73"/>
      <c r="AN125" s="73"/>
      <c r="AO125" s="47" t="str">
        <f t="shared" si="21"/>
        <v/>
      </c>
      <c r="AP125" s="73"/>
      <c r="AQ125" s="47" t="str">
        <f t="shared" si="22"/>
        <v/>
      </c>
      <c r="AR125" s="73"/>
      <c r="AS125" s="47" t="str">
        <f t="shared" si="12"/>
        <v/>
      </c>
      <c r="AT125" s="73"/>
      <c r="AU125" s="47" t="str">
        <f t="shared" si="13"/>
        <v/>
      </c>
      <c r="AV125" s="73"/>
      <c r="AW125" s="47" t="str">
        <f t="shared" si="23"/>
        <v/>
      </c>
      <c r="AX125" s="73"/>
      <c r="AY125" s="47" t="str">
        <f t="shared" si="14"/>
        <v/>
      </c>
      <c r="AZ125" s="73"/>
      <c r="BA125" s="47" t="str">
        <f t="shared" si="15"/>
        <v/>
      </c>
      <c r="BB125" s="73" t="str">
        <f t="shared" si="16"/>
        <v/>
      </c>
      <c r="BC125" s="73" t="str">
        <f t="shared" si="17"/>
        <v/>
      </c>
      <c r="BD125" s="73"/>
      <c r="BE125" s="73" t="str">
        <f t="shared" si="18"/>
        <v>Débil</v>
      </c>
      <c r="BF125" s="73" t="str">
        <f t="shared" si="19"/>
        <v>Débil</v>
      </c>
      <c r="BG125" s="73">
        <f t="shared" si="20"/>
        <v>0</v>
      </c>
      <c r="BH125" s="71"/>
      <c r="BI125" s="69"/>
      <c r="BJ125" s="70"/>
      <c r="BK125" s="70"/>
      <c r="BL125" s="69"/>
      <c r="BM125" s="69"/>
      <c r="BN125" s="71"/>
      <c r="BO125" s="71"/>
      <c r="CE125" s="189"/>
      <c r="CF125" s="189"/>
      <c r="CG125" s="190"/>
      <c r="CH125" s="191"/>
      <c r="CI125" s="191"/>
      <c r="CJ125" s="192"/>
      <c r="CK125" s="124"/>
      <c r="CL125" s="124"/>
      <c r="CM125" s="124"/>
      <c r="CN125" s="124"/>
      <c r="CO125" s="124"/>
      <c r="CP125" s="124"/>
      <c r="CQ125" s="124"/>
      <c r="CR125" s="124"/>
      <c r="CS125" s="124"/>
      <c r="CT125" s="124"/>
      <c r="CU125" s="124"/>
      <c r="CV125" s="124"/>
      <c r="CW125" s="124"/>
      <c r="CX125" s="124"/>
      <c r="CY125" s="124"/>
      <c r="CZ125" s="124"/>
      <c r="DA125" s="124"/>
      <c r="DB125" s="124"/>
      <c r="DC125" s="124"/>
      <c r="DD125" s="124"/>
      <c r="DE125" s="124"/>
      <c r="DF125" s="124"/>
      <c r="DG125" s="124"/>
      <c r="DH125" s="124"/>
      <c r="DI125" s="124"/>
      <c r="DJ125" s="124"/>
      <c r="DK125" s="124"/>
      <c r="DL125" s="124"/>
      <c r="DM125" s="124"/>
      <c r="DN125" s="124"/>
      <c r="DO125" s="124"/>
      <c r="DP125" s="124"/>
      <c r="DQ125" s="124"/>
      <c r="DR125" s="124"/>
      <c r="DS125" s="124"/>
      <c r="DT125" s="124"/>
      <c r="DU125" s="124"/>
      <c r="DV125" s="124"/>
      <c r="DW125" s="124"/>
      <c r="DX125" s="124"/>
      <c r="DY125" s="124"/>
      <c r="DZ125" s="124"/>
      <c r="EA125" s="124"/>
      <c r="EB125" s="124"/>
      <c r="EC125" s="124"/>
      <c r="ED125" s="124"/>
      <c r="EE125" s="124"/>
      <c r="EF125" s="124"/>
      <c r="EG125" s="124"/>
      <c r="EH125" s="124"/>
      <c r="EI125" s="124"/>
      <c r="EJ125" s="124"/>
      <c r="EK125" s="124"/>
      <c r="EL125" s="124"/>
      <c r="EM125" s="124"/>
      <c r="EN125" s="124"/>
      <c r="EO125" s="124"/>
      <c r="EP125" s="124"/>
      <c r="EQ125" s="124"/>
      <c r="ER125" s="124"/>
      <c r="ES125" s="124"/>
      <c r="ET125" s="124"/>
      <c r="EU125" s="124"/>
      <c r="EV125" s="124"/>
      <c r="EW125" s="124"/>
      <c r="EX125" s="124"/>
      <c r="EY125" s="124"/>
      <c r="EZ125" s="124"/>
      <c r="FA125" s="124"/>
      <c r="FB125" s="124"/>
      <c r="FC125" s="124"/>
      <c r="FD125" s="124"/>
      <c r="FE125" s="124"/>
      <c r="FF125" s="124"/>
      <c r="FG125" s="124"/>
      <c r="FH125" s="124"/>
      <c r="FI125" s="124"/>
      <c r="FJ125" s="124"/>
      <c r="FK125" s="124"/>
      <c r="FL125" s="124"/>
      <c r="FM125" s="124"/>
      <c r="FN125" s="124"/>
      <c r="FO125" s="124"/>
      <c r="FP125" s="124"/>
      <c r="FQ125" s="124"/>
      <c r="FR125" s="124"/>
      <c r="FS125" s="124"/>
      <c r="FT125" s="124"/>
      <c r="FU125" s="124"/>
      <c r="FV125" s="124"/>
      <c r="FW125" s="124"/>
      <c r="FX125" s="124"/>
      <c r="FY125" s="124"/>
      <c r="FZ125" s="124"/>
      <c r="GA125" s="124"/>
      <c r="GB125" s="124"/>
      <c r="GC125" s="124"/>
      <c r="GD125" s="124"/>
      <c r="GE125" s="124"/>
      <c r="GF125" s="124"/>
      <c r="GG125" s="124"/>
      <c r="GH125" s="124"/>
      <c r="GI125" s="124"/>
      <c r="GJ125" s="124"/>
      <c r="GK125" s="124"/>
      <c r="GL125" s="124"/>
      <c r="GM125" s="124"/>
      <c r="GN125" s="124"/>
      <c r="GO125" s="124"/>
      <c r="GP125" s="124"/>
      <c r="GQ125" s="124"/>
      <c r="GR125" s="124"/>
      <c r="GS125" s="124"/>
      <c r="GT125" s="124"/>
      <c r="GU125" s="124"/>
      <c r="GV125" s="124"/>
      <c r="GW125" s="124"/>
      <c r="GX125" s="124"/>
      <c r="GY125" s="124"/>
      <c r="GZ125" s="124"/>
      <c r="HA125" s="124"/>
      <c r="HB125" s="124"/>
      <c r="HC125" s="124"/>
      <c r="HD125" s="124"/>
      <c r="HE125" s="124"/>
      <c r="HF125" s="124"/>
      <c r="HG125" s="124"/>
      <c r="HH125" s="124"/>
      <c r="HI125" s="124"/>
      <c r="HJ125" s="124"/>
      <c r="HK125" s="124"/>
      <c r="HL125" s="124"/>
      <c r="HM125" s="124"/>
      <c r="HN125" s="124"/>
      <c r="HO125" s="124"/>
      <c r="HP125" s="124"/>
      <c r="HQ125" s="124"/>
      <c r="HR125" s="124"/>
      <c r="HS125" s="124"/>
      <c r="HT125" s="124"/>
      <c r="HU125" s="124"/>
      <c r="HV125" s="124"/>
      <c r="HW125" s="124"/>
      <c r="HX125" s="124"/>
      <c r="HY125" s="124"/>
      <c r="HZ125" s="124"/>
      <c r="IA125" s="124"/>
      <c r="IB125" s="124"/>
      <c r="IC125" s="124"/>
      <c r="ID125" s="124"/>
      <c r="IE125" s="124"/>
      <c r="IF125" s="124"/>
      <c r="IG125" s="124"/>
      <c r="IH125" s="124"/>
      <c r="II125" s="124"/>
      <c r="IJ125" s="124"/>
      <c r="IK125" s="124"/>
      <c r="IL125" s="124"/>
      <c r="IM125" s="124"/>
      <c r="IN125" s="124"/>
      <c r="IO125" s="124"/>
      <c r="IP125" s="124"/>
      <c r="IQ125" s="124"/>
      <c r="IR125" s="124"/>
      <c r="IS125" s="124"/>
      <c r="IT125" s="124"/>
      <c r="IU125" s="124"/>
      <c r="IV125" s="124"/>
      <c r="IW125" s="124"/>
      <c r="IX125" s="124"/>
      <c r="IY125" s="124"/>
      <c r="IZ125" s="124"/>
      <c r="JA125" s="124"/>
      <c r="JB125" s="124"/>
      <c r="JC125" s="124"/>
      <c r="JD125" s="124"/>
      <c r="JE125" s="124"/>
      <c r="JF125" s="124"/>
      <c r="JG125" s="124"/>
      <c r="JH125" s="124"/>
      <c r="JI125" s="124"/>
      <c r="JJ125" s="124"/>
      <c r="JK125" s="124"/>
      <c r="JL125" s="124"/>
      <c r="JM125" s="124"/>
      <c r="JN125" s="124"/>
      <c r="JO125" s="124"/>
      <c r="JP125" s="124"/>
      <c r="JQ125" s="124"/>
      <c r="JR125" s="124"/>
      <c r="JS125" s="124"/>
      <c r="JT125" s="124"/>
      <c r="JU125" s="124"/>
      <c r="JV125" s="124"/>
      <c r="JW125" s="124"/>
      <c r="JX125" s="124"/>
      <c r="JY125" s="124"/>
      <c r="JZ125" s="124"/>
      <c r="KA125" s="124"/>
      <c r="KB125" s="124"/>
      <c r="KC125" s="124"/>
      <c r="KD125" s="124"/>
      <c r="KE125" s="124"/>
      <c r="KF125" s="124"/>
      <c r="KG125" s="124"/>
      <c r="KH125" s="124"/>
      <c r="KI125" s="124"/>
      <c r="KJ125" s="124"/>
      <c r="KK125" s="124"/>
      <c r="KL125" s="124"/>
      <c r="KM125" s="124"/>
      <c r="KN125" s="124"/>
      <c r="KO125" s="124"/>
      <c r="KP125" s="124"/>
      <c r="KQ125" s="124"/>
      <c r="KR125" s="124"/>
      <c r="KS125" s="124"/>
      <c r="KT125" s="124"/>
      <c r="KU125" s="124"/>
      <c r="KV125" s="124"/>
      <c r="KW125" s="124"/>
      <c r="KX125" s="124"/>
      <c r="KY125" s="124"/>
      <c r="KZ125" s="124"/>
      <c r="LA125" s="124"/>
      <c r="LB125" s="124"/>
      <c r="LC125" s="124"/>
      <c r="LD125" s="124"/>
      <c r="LE125" s="124"/>
      <c r="LF125" s="124"/>
      <c r="LG125" s="124"/>
      <c r="LH125" s="124"/>
      <c r="LI125" s="124"/>
      <c r="LJ125" s="124"/>
      <c r="LK125" s="124"/>
      <c r="LL125" s="124"/>
      <c r="LM125" s="124"/>
      <c r="LN125" s="124"/>
      <c r="LO125" s="124"/>
      <c r="LP125" s="124"/>
      <c r="LQ125" s="124"/>
      <c r="LR125" s="124"/>
      <c r="LS125" s="124"/>
      <c r="LT125" s="124"/>
      <c r="LU125" s="124"/>
      <c r="LV125" s="124"/>
      <c r="LW125" s="124"/>
      <c r="LX125" s="124"/>
      <c r="LY125" s="124"/>
      <c r="LZ125" s="124"/>
      <c r="MA125" s="124"/>
      <c r="MB125" s="124"/>
      <c r="MC125" s="124"/>
      <c r="MD125" s="124"/>
      <c r="ME125" s="124"/>
      <c r="MF125" s="124"/>
      <c r="MG125" s="124"/>
      <c r="MH125" s="124"/>
      <c r="MI125" s="124"/>
      <c r="MJ125" s="124"/>
      <c r="MK125" s="124"/>
      <c r="ML125" s="124"/>
      <c r="MM125" s="124"/>
      <c r="MN125" s="124"/>
      <c r="MO125" s="124"/>
      <c r="MP125" s="124"/>
      <c r="MQ125" s="124"/>
      <c r="MR125" s="124"/>
    </row>
    <row r="126" spans="1:356" s="173" customFormat="1" ht="17.25" customHeight="1" x14ac:dyDescent="0.25">
      <c r="A126" s="81"/>
      <c r="B126" s="73"/>
      <c r="C126" s="82"/>
      <c r="D126" s="83"/>
      <c r="E126" s="73"/>
      <c r="F126" s="71"/>
      <c r="G126" s="71"/>
      <c r="H126" s="83"/>
      <c r="I126" s="73"/>
      <c r="J126" s="71"/>
      <c r="K126" s="76"/>
      <c r="L126" s="73"/>
      <c r="M126" s="73"/>
      <c r="N126" s="73"/>
      <c r="O126" s="73"/>
      <c r="P126" s="73"/>
      <c r="Q126" s="73"/>
      <c r="R126" s="73"/>
      <c r="S126" s="73"/>
      <c r="T126" s="73"/>
      <c r="U126" s="73"/>
      <c r="V126" s="73"/>
      <c r="W126" s="73"/>
      <c r="X126" s="73"/>
      <c r="Y126" s="73"/>
      <c r="Z126" s="73"/>
      <c r="AA126" s="73"/>
      <c r="AB126" s="73"/>
      <c r="AC126" s="73"/>
      <c r="AD126" s="73"/>
      <c r="AE126" s="71"/>
      <c r="AF126" s="73"/>
      <c r="AG126" s="71"/>
      <c r="AH126" s="71" t="str">
        <f>+IF(OR(AF126=1,AF126&lt;=5),"Moderado",IF(OR(AF126=6,AF126&lt;=11),"Mayor","Catastrófico"))</f>
        <v>Moderado</v>
      </c>
      <c r="AI126" s="110"/>
      <c r="AJ126" s="71"/>
      <c r="AK126" s="95"/>
      <c r="AL126" s="95"/>
      <c r="AM126" s="73"/>
      <c r="AN126" s="73"/>
      <c r="AO126" s="47" t="str">
        <f t="shared" si="21"/>
        <v/>
      </c>
      <c r="AP126" s="73"/>
      <c r="AQ126" s="47" t="str">
        <f t="shared" si="22"/>
        <v/>
      </c>
      <c r="AR126" s="73"/>
      <c r="AS126" s="47" t="str">
        <f t="shared" si="12"/>
        <v/>
      </c>
      <c r="AT126" s="73"/>
      <c r="AU126" s="47" t="str">
        <f t="shared" si="13"/>
        <v/>
      </c>
      <c r="AV126" s="73"/>
      <c r="AW126" s="47" t="str">
        <f t="shared" si="23"/>
        <v/>
      </c>
      <c r="AX126" s="73"/>
      <c r="AY126" s="47" t="str">
        <f t="shared" si="14"/>
        <v/>
      </c>
      <c r="AZ126" s="73"/>
      <c r="BA126" s="47" t="str">
        <f t="shared" si="15"/>
        <v/>
      </c>
      <c r="BB126" s="73" t="str">
        <f t="shared" si="16"/>
        <v/>
      </c>
      <c r="BC126" s="73" t="str">
        <f t="shared" si="17"/>
        <v/>
      </c>
      <c r="BD126" s="73"/>
      <c r="BE126" s="73" t="str">
        <f t="shared" si="18"/>
        <v>Débil</v>
      </c>
      <c r="BF126" s="73" t="str">
        <f t="shared" si="19"/>
        <v>Débil</v>
      </c>
      <c r="BG126" s="73">
        <f t="shared" si="20"/>
        <v>0</v>
      </c>
      <c r="BH126" s="71"/>
      <c r="BI126" s="69"/>
      <c r="BJ126" s="70"/>
      <c r="BK126" s="70"/>
      <c r="BL126" s="69"/>
      <c r="BM126" s="69"/>
      <c r="BN126" s="71"/>
      <c r="BO126" s="71"/>
      <c r="CE126" s="189"/>
      <c r="CF126" s="189"/>
      <c r="CG126" s="190"/>
      <c r="CH126" s="191"/>
      <c r="CI126" s="191"/>
      <c r="CJ126" s="192"/>
      <c r="CK126" s="124"/>
      <c r="CL126" s="124"/>
      <c r="CM126" s="124"/>
      <c r="CN126" s="124"/>
      <c r="CO126" s="124"/>
      <c r="CP126" s="124"/>
      <c r="CQ126" s="124"/>
      <c r="CR126" s="124"/>
      <c r="CS126" s="124"/>
      <c r="CT126" s="124"/>
      <c r="CU126" s="124"/>
      <c r="CV126" s="124"/>
      <c r="CW126" s="124"/>
      <c r="CX126" s="124"/>
      <c r="CY126" s="124"/>
      <c r="CZ126" s="124"/>
      <c r="DA126" s="124"/>
      <c r="DB126" s="124"/>
      <c r="DC126" s="124"/>
      <c r="DD126" s="124"/>
      <c r="DE126" s="124"/>
      <c r="DF126" s="124"/>
      <c r="DG126" s="124"/>
      <c r="DH126" s="124"/>
      <c r="DI126" s="124"/>
      <c r="DJ126" s="124"/>
      <c r="DK126" s="124"/>
      <c r="DL126" s="124"/>
      <c r="DM126" s="124"/>
      <c r="DN126" s="124"/>
      <c r="DO126" s="124"/>
      <c r="DP126" s="124"/>
      <c r="DQ126" s="124"/>
      <c r="DR126" s="124"/>
      <c r="DS126" s="124"/>
      <c r="DT126" s="124"/>
      <c r="DU126" s="124"/>
      <c r="DV126" s="124"/>
      <c r="DW126" s="124"/>
      <c r="DX126" s="124"/>
      <c r="DY126" s="124"/>
      <c r="DZ126" s="124"/>
      <c r="EA126" s="124"/>
      <c r="EB126" s="124"/>
      <c r="EC126" s="124"/>
      <c r="ED126" s="124"/>
      <c r="EE126" s="124"/>
      <c r="EF126" s="124"/>
      <c r="EG126" s="124"/>
      <c r="EH126" s="124"/>
      <c r="EI126" s="124"/>
      <c r="EJ126" s="124"/>
      <c r="EK126" s="124"/>
      <c r="EL126" s="124"/>
      <c r="EM126" s="124"/>
      <c r="EN126" s="124"/>
      <c r="EO126" s="124"/>
      <c r="EP126" s="124"/>
      <c r="EQ126" s="124"/>
      <c r="ER126" s="124"/>
      <c r="ES126" s="124"/>
      <c r="ET126" s="124"/>
      <c r="EU126" s="124"/>
      <c r="EV126" s="124"/>
      <c r="EW126" s="124"/>
      <c r="EX126" s="124"/>
      <c r="EY126" s="124"/>
      <c r="EZ126" s="124"/>
      <c r="FA126" s="124"/>
      <c r="FB126" s="124"/>
      <c r="FC126" s="124"/>
      <c r="FD126" s="124"/>
      <c r="FE126" s="124"/>
      <c r="FF126" s="124"/>
      <c r="FG126" s="124"/>
      <c r="FH126" s="124"/>
      <c r="FI126" s="124"/>
      <c r="FJ126" s="124"/>
      <c r="FK126" s="124"/>
      <c r="FL126" s="124"/>
      <c r="FM126" s="124"/>
      <c r="FN126" s="124"/>
      <c r="FO126" s="124"/>
      <c r="FP126" s="124"/>
      <c r="FQ126" s="124"/>
      <c r="FR126" s="124"/>
      <c r="FS126" s="124"/>
      <c r="FT126" s="124"/>
      <c r="FU126" s="124"/>
      <c r="FV126" s="124"/>
      <c r="FW126" s="124"/>
      <c r="FX126" s="124"/>
      <c r="FY126" s="124"/>
      <c r="FZ126" s="124"/>
      <c r="GA126" s="124"/>
      <c r="GB126" s="124"/>
      <c r="GC126" s="124"/>
      <c r="GD126" s="124"/>
      <c r="GE126" s="124"/>
      <c r="GF126" s="124"/>
      <c r="GG126" s="124"/>
      <c r="GH126" s="124"/>
      <c r="GI126" s="124"/>
      <c r="GJ126" s="124"/>
      <c r="GK126" s="124"/>
      <c r="GL126" s="124"/>
      <c r="GM126" s="124"/>
      <c r="GN126" s="124"/>
      <c r="GO126" s="124"/>
      <c r="GP126" s="124"/>
      <c r="GQ126" s="124"/>
      <c r="GR126" s="124"/>
      <c r="GS126" s="124"/>
      <c r="GT126" s="124"/>
      <c r="GU126" s="124"/>
      <c r="GV126" s="124"/>
      <c r="GW126" s="124"/>
      <c r="GX126" s="124"/>
      <c r="GY126" s="124"/>
      <c r="GZ126" s="124"/>
      <c r="HA126" s="124"/>
      <c r="HB126" s="124"/>
      <c r="HC126" s="124"/>
      <c r="HD126" s="124"/>
      <c r="HE126" s="124"/>
      <c r="HF126" s="124"/>
      <c r="HG126" s="124"/>
      <c r="HH126" s="124"/>
      <c r="HI126" s="124"/>
      <c r="HJ126" s="124"/>
      <c r="HK126" s="124"/>
      <c r="HL126" s="124"/>
      <c r="HM126" s="124"/>
      <c r="HN126" s="124"/>
      <c r="HO126" s="124"/>
      <c r="HP126" s="124"/>
      <c r="HQ126" s="124"/>
      <c r="HR126" s="124"/>
      <c r="HS126" s="124"/>
      <c r="HT126" s="124"/>
      <c r="HU126" s="124"/>
      <c r="HV126" s="124"/>
      <c r="HW126" s="124"/>
      <c r="HX126" s="124"/>
      <c r="HY126" s="124"/>
      <c r="HZ126" s="124"/>
      <c r="IA126" s="124"/>
      <c r="IB126" s="124"/>
      <c r="IC126" s="124"/>
      <c r="ID126" s="124"/>
      <c r="IE126" s="124"/>
      <c r="IF126" s="124"/>
      <c r="IG126" s="124"/>
      <c r="IH126" s="124"/>
      <c r="II126" s="124"/>
      <c r="IJ126" s="124"/>
      <c r="IK126" s="124"/>
      <c r="IL126" s="124"/>
      <c r="IM126" s="124"/>
      <c r="IN126" s="124"/>
      <c r="IO126" s="124"/>
      <c r="IP126" s="124"/>
      <c r="IQ126" s="124"/>
      <c r="IR126" s="124"/>
      <c r="IS126" s="124"/>
      <c r="IT126" s="124"/>
      <c r="IU126" s="124"/>
      <c r="IV126" s="124"/>
      <c r="IW126" s="124"/>
      <c r="IX126" s="124"/>
      <c r="IY126" s="124"/>
      <c r="IZ126" s="124"/>
      <c r="JA126" s="124"/>
      <c r="JB126" s="124"/>
      <c r="JC126" s="124"/>
      <c r="JD126" s="124"/>
      <c r="JE126" s="124"/>
      <c r="JF126" s="124"/>
      <c r="JG126" s="124"/>
      <c r="JH126" s="124"/>
      <c r="JI126" s="124"/>
      <c r="JJ126" s="124"/>
      <c r="JK126" s="124"/>
      <c r="JL126" s="124"/>
      <c r="JM126" s="124"/>
      <c r="JN126" s="124"/>
      <c r="JO126" s="124"/>
      <c r="JP126" s="124"/>
      <c r="JQ126" s="124"/>
      <c r="JR126" s="124"/>
      <c r="JS126" s="124"/>
      <c r="JT126" s="124"/>
      <c r="JU126" s="124"/>
      <c r="JV126" s="124"/>
      <c r="JW126" s="124"/>
      <c r="JX126" s="124"/>
      <c r="JY126" s="124"/>
      <c r="JZ126" s="124"/>
      <c r="KA126" s="124"/>
      <c r="KB126" s="124"/>
      <c r="KC126" s="124"/>
      <c r="KD126" s="124"/>
      <c r="KE126" s="124"/>
      <c r="KF126" s="124"/>
      <c r="KG126" s="124"/>
      <c r="KH126" s="124"/>
      <c r="KI126" s="124"/>
      <c r="KJ126" s="124"/>
      <c r="KK126" s="124"/>
      <c r="KL126" s="124"/>
      <c r="KM126" s="124"/>
      <c r="KN126" s="124"/>
      <c r="KO126" s="124"/>
      <c r="KP126" s="124"/>
      <c r="KQ126" s="124"/>
      <c r="KR126" s="124"/>
      <c r="KS126" s="124"/>
      <c r="KT126" s="124"/>
      <c r="KU126" s="124"/>
      <c r="KV126" s="124"/>
      <c r="KW126" s="124"/>
      <c r="KX126" s="124"/>
      <c r="KY126" s="124"/>
      <c r="KZ126" s="124"/>
      <c r="LA126" s="124"/>
      <c r="LB126" s="124"/>
      <c r="LC126" s="124"/>
      <c r="LD126" s="124"/>
      <c r="LE126" s="124"/>
      <c r="LF126" s="124"/>
      <c r="LG126" s="124"/>
      <c r="LH126" s="124"/>
      <c r="LI126" s="124"/>
      <c r="LJ126" s="124"/>
      <c r="LK126" s="124"/>
      <c r="LL126" s="124"/>
      <c r="LM126" s="124"/>
      <c r="LN126" s="124"/>
      <c r="LO126" s="124"/>
      <c r="LP126" s="124"/>
      <c r="LQ126" s="124"/>
      <c r="LR126" s="124"/>
      <c r="LS126" s="124"/>
      <c r="LT126" s="124"/>
      <c r="LU126" s="124"/>
      <c r="LV126" s="124"/>
      <c r="LW126" s="124"/>
      <c r="LX126" s="124"/>
      <c r="LY126" s="124"/>
      <c r="LZ126" s="124"/>
      <c r="MA126" s="124"/>
      <c r="MB126" s="124"/>
      <c r="MC126" s="124"/>
      <c r="MD126" s="124"/>
      <c r="ME126" s="124"/>
      <c r="MF126" s="124"/>
      <c r="MG126" s="124"/>
      <c r="MH126" s="124"/>
      <c r="MI126" s="124"/>
      <c r="MJ126" s="124"/>
      <c r="MK126" s="124"/>
      <c r="ML126" s="124"/>
      <c r="MM126" s="124"/>
      <c r="MN126" s="124"/>
      <c r="MO126" s="124"/>
      <c r="MP126" s="124"/>
      <c r="MQ126" s="124"/>
      <c r="MR126" s="124"/>
    </row>
    <row r="127" spans="1:356" s="173" customFormat="1" ht="17.25" customHeight="1" x14ac:dyDescent="0.25">
      <c r="A127" s="81"/>
      <c r="B127" s="73"/>
      <c r="C127" s="82"/>
      <c r="D127" s="83"/>
      <c r="E127" s="73"/>
      <c r="F127" s="71"/>
      <c r="G127" s="71"/>
      <c r="H127" s="83"/>
      <c r="I127" s="73"/>
      <c r="J127" s="71"/>
      <c r="K127" s="77"/>
      <c r="L127" s="73"/>
      <c r="M127" s="73"/>
      <c r="N127" s="73"/>
      <c r="O127" s="73"/>
      <c r="P127" s="73"/>
      <c r="Q127" s="73"/>
      <c r="R127" s="73"/>
      <c r="S127" s="73"/>
      <c r="T127" s="73"/>
      <c r="U127" s="73"/>
      <c r="V127" s="73"/>
      <c r="W127" s="73"/>
      <c r="X127" s="73"/>
      <c r="Y127" s="73"/>
      <c r="Z127" s="73"/>
      <c r="AA127" s="73"/>
      <c r="AB127" s="73"/>
      <c r="AC127" s="73"/>
      <c r="AD127" s="73"/>
      <c r="AE127" s="71"/>
      <c r="AF127" s="73"/>
      <c r="AG127" s="71"/>
      <c r="AH127" s="71" t="str">
        <f>+IF(OR(AF127=1,AF127&lt;=5),"Moderado",IF(OR(AF127=6,AF127&lt;=11),"Mayor","Catastrófico"))</f>
        <v>Moderado</v>
      </c>
      <c r="AI127" s="110"/>
      <c r="AJ127" s="71"/>
      <c r="AK127" s="95"/>
      <c r="AL127" s="95"/>
      <c r="AM127" s="73"/>
      <c r="AN127" s="73"/>
      <c r="AO127" s="47" t="str">
        <f t="shared" si="21"/>
        <v/>
      </c>
      <c r="AP127" s="73"/>
      <c r="AQ127" s="47" t="str">
        <f t="shared" si="22"/>
        <v/>
      </c>
      <c r="AR127" s="73"/>
      <c r="AS127" s="47" t="str">
        <f t="shared" si="12"/>
        <v/>
      </c>
      <c r="AT127" s="73"/>
      <c r="AU127" s="47" t="str">
        <f t="shared" si="13"/>
        <v/>
      </c>
      <c r="AV127" s="73"/>
      <c r="AW127" s="47" t="str">
        <f t="shared" si="23"/>
        <v/>
      </c>
      <c r="AX127" s="73"/>
      <c r="AY127" s="47" t="str">
        <f t="shared" si="14"/>
        <v/>
      </c>
      <c r="AZ127" s="73"/>
      <c r="BA127" s="47" t="str">
        <f t="shared" si="15"/>
        <v/>
      </c>
      <c r="BB127" s="73" t="str">
        <f t="shared" si="16"/>
        <v/>
      </c>
      <c r="BC127" s="73" t="str">
        <f t="shared" si="17"/>
        <v/>
      </c>
      <c r="BD127" s="73"/>
      <c r="BE127" s="73" t="str">
        <f t="shared" si="18"/>
        <v>Débil</v>
      </c>
      <c r="BF127" s="73" t="str">
        <f t="shared" si="19"/>
        <v>Débil</v>
      </c>
      <c r="BG127" s="73">
        <f t="shared" si="20"/>
        <v>0</v>
      </c>
      <c r="BH127" s="71"/>
      <c r="BI127" s="69"/>
      <c r="BJ127" s="70"/>
      <c r="BK127" s="70"/>
      <c r="BL127" s="69"/>
      <c r="BM127" s="69"/>
      <c r="BN127" s="71"/>
      <c r="BO127" s="71"/>
      <c r="CE127" s="193"/>
      <c r="CF127" s="193"/>
      <c r="CG127" s="194"/>
      <c r="CH127" s="195"/>
      <c r="CI127" s="195"/>
      <c r="CJ127" s="196"/>
      <c r="CK127" s="124"/>
      <c r="CL127" s="124"/>
      <c r="CM127" s="124"/>
      <c r="CN127" s="124"/>
      <c r="CO127" s="124"/>
      <c r="CP127" s="124"/>
      <c r="CQ127" s="124"/>
      <c r="CR127" s="124"/>
      <c r="CS127" s="124"/>
      <c r="CT127" s="124"/>
      <c r="CU127" s="124"/>
      <c r="CV127" s="124"/>
      <c r="CW127" s="124"/>
      <c r="CX127" s="124"/>
      <c r="CY127" s="124"/>
      <c r="CZ127" s="124"/>
      <c r="DA127" s="124"/>
      <c r="DB127" s="124"/>
      <c r="DC127" s="124"/>
      <c r="DD127" s="124"/>
      <c r="DE127" s="124"/>
      <c r="DF127" s="124"/>
      <c r="DG127" s="124"/>
      <c r="DH127" s="124"/>
      <c r="DI127" s="124"/>
      <c r="DJ127" s="124"/>
      <c r="DK127" s="124"/>
      <c r="DL127" s="124"/>
      <c r="DM127" s="124"/>
      <c r="DN127" s="124"/>
      <c r="DO127" s="124"/>
      <c r="DP127" s="124"/>
      <c r="DQ127" s="124"/>
      <c r="DR127" s="124"/>
      <c r="DS127" s="124"/>
      <c r="DT127" s="124"/>
      <c r="DU127" s="124"/>
      <c r="DV127" s="124"/>
      <c r="DW127" s="124"/>
      <c r="DX127" s="124"/>
      <c r="DY127" s="124"/>
      <c r="DZ127" s="124"/>
      <c r="EA127" s="124"/>
      <c r="EB127" s="124"/>
      <c r="EC127" s="124"/>
      <c r="ED127" s="124"/>
      <c r="EE127" s="124"/>
      <c r="EF127" s="124"/>
      <c r="EG127" s="124"/>
      <c r="EH127" s="124"/>
      <c r="EI127" s="124"/>
      <c r="EJ127" s="124"/>
      <c r="EK127" s="124"/>
      <c r="EL127" s="124"/>
      <c r="EM127" s="124"/>
      <c r="EN127" s="124"/>
      <c r="EO127" s="124"/>
      <c r="EP127" s="124"/>
      <c r="EQ127" s="124"/>
      <c r="ER127" s="124"/>
      <c r="ES127" s="124"/>
      <c r="ET127" s="124"/>
      <c r="EU127" s="124"/>
      <c r="EV127" s="124"/>
      <c r="EW127" s="124"/>
      <c r="EX127" s="124"/>
      <c r="EY127" s="124"/>
      <c r="EZ127" s="124"/>
      <c r="FA127" s="124"/>
      <c r="FB127" s="124"/>
      <c r="FC127" s="124"/>
      <c r="FD127" s="124"/>
      <c r="FE127" s="124"/>
      <c r="FF127" s="124"/>
      <c r="FG127" s="124"/>
      <c r="FH127" s="124"/>
      <c r="FI127" s="124"/>
      <c r="FJ127" s="124"/>
      <c r="FK127" s="124"/>
      <c r="FL127" s="124"/>
      <c r="FM127" s="124"/>
      <c r="FN127" s="124"/>
      <c r="FO127" s="124"/>
      <c r="FP127" s="124"/>
      <c r="FQ127" s="124"/>
      <c r="FR127" s="124"/>
      <c r="FS127" s="124"/>
      <c r="FT127" s="124"/>
      <c r="FU127" s="124"/>
      <c r="FV127" s="124"/>
      <c r="FW127" s="124"/>
      <c r="FX127" s="124"/>
      <c r="FY127" s="124"/>
      <c r="FZ127" s="124"/>
      <c r="GA127" s="124"/>
      <c r="GB127" s="124"/>
      <c r="GC127" s="124"/>
      <c r="GD127" s="124"/>
      <c r="GE127" s="124"/>
      <c r="GF127" s="124"/>
      <c r="GG127" s="124"/>
      <c r="GH127" s="124"/>
      <c r="GI127" s="124"/>
      <c r="GJ127" s="124"/>
      <c r="GK127" s="124"/>
      <c r="GL127" s="124"/>
      <c r="GM127" s="124"/>
      <c r="GN127" s="124"/>
      <c r="GO127" s="124"/>
      <c r="GP127" s="124"/>
      <c r="GQ127" s="124"/>
      <c r="GR127" s="124"/>
      <c r="GS127" s="124"/>
      <c r="GT127" s="124"/>
      <c r="GU127" s="124"/>
      <c r="GV127" s="124"/>
      <c r="GW127" s="124"/>
      <c r="GX127" s="124"/>
      <c r="GY127" s="124"/>
      <c r="GZ127" s="124"/>
      <c r="HA127" s="124"/>
      <c r="HB127" s="124"/>
      <c r="HC127" s="124"/>
      <c r="HD127" s="124"/>
      <c r="HE127" s="124"/>
      <c r="HF127" s="124"/>
      <c r="HG127" s="124"/>
      <c r="HH127" s="124"/>
      <c r="HI127" s="124"/>
      <c r="HJ127" s="124"/>
      <c r="HK127" s="124"/>
      <c r="HL127" s="124"/>
      <c r="HM127" s="124"/>
      <c r="HN127" s="124"/>
      <c r="HO127" s="124"/>
      <c r="HP127" s="124"/>
      <c r="HQ127" s="124"/>
      <c r="HR127" s="124"/>
      <c r="HS127" s="124"/>
      <c r="HT127" s="124"/>
      <c r="HU127" s="124"/>
      <c r="HV127" s="124"/>
      <c r="HW127" s="124"/>
      <c r="HX127" s="124"/>
      <c r="HY127" s="124"/>
      <c r="HZ127" s="124"/>
      <c r="IA127" s="124"/>
      <c r="IB127" s="124"/>
      <c r="IC127" s="124"/>
      <c r="ID127" s="124"/>
      <c r="IE127" s="124"/>
      <c r="IF127" s="124"/>
      <c r="IG127" s="124"/>
      <c r="IH127" s="124"/>
      <c r="II127" s="124"/>
      <c r="IJ127" s="124"/>
      <c r="IK127" s="124"/>
      <c r="IL127" s="124"/>
      <c r="IM127" s="124"/>
      <c r="IN127" s="124"/>
      <c r="IO127" s="124"/>
      <c r="IP127" s="124"/>
      <c r="IQ127" s="124"/>
      <c r="IR127" s="124"/>
      <c r="IS127" s="124"/>
      <c r="IT127" s="124"/>
      <c r="IU127" s="124"/>
      <c r="IV127" s="124"/>
      <c r="IW127" s="124"/>
      <c r="IX127" s="124"/>
      <c r="IY127" s="124"/>
      <c r="IZ127" s="124"/>
      <c r="JA127" s="124"/>
      <c r="JB127" s="124"/>
      <c r="JC127" s="124"/>
      <c r="JD127" s="124"/>
      <c r="JE127" s="124"/>
      <c r="JF127" s="124"/>
      <c r="JG127" s="124"/>
      <c r="JH127" s="124"/>
      <c r="JI127" s="124"/>
      <c r="JJ127" s="124"/>
      <c r="JK127" s="124"/>
      <c r="JL127" s="124"/>
      <c r="JM127" s="124"/>
      <c r="JN127" s="124"/>
      <c r="JO127" s="124"/>
      <c r="JP127" s="124"/>
      <c r="JQ127" s="124"/>
      <c r="JR127" s="124"/>
      <c r="JS127" s="124"/>
      <c r="JT127" s="124"/>
      <c r="JU127" s="124"/>
      <c r="JV127" s="124"/>
      <c r="JW127" s="124"/>
      <c r="JX127" s="124"/>
      <c r="JY127" s="124"/>
      <c r="JZ127" s="124"/>
      <c r="KA127" s="124"/>
      <c r="KB127" s="124"/>
      <c r="KC127" s="124"/>
      <c r="KD127" s="124"/>
      <c r="KE127" s="124"/>
      <c r="KF127" s="124"/>
      <c r="KG127" s="124"/>
      <c r="KH127" s="124"/>
      <c r="KI127" s="124"/>
      <c r="KJ127" s="124"/>
      <c r="KK127" s="124"/>
      <c r="KL127" s="124"/>
      <c r="KM127" s="124"/>
      <c r="KN127" s="124"/>
      <c r="KO127" s="124"/>
      <c r="KP127" s="124"/>
      <c r="KQ127" s="124"/>
      <c r="KR127" s="124"/>
      <c r="KS127" s="124"/>
      <c r="KT127" s="124"/>
      <c r="KU127" s="124"/>
      <c r="KV127" s="124"/>
      <c r="KW127" s="124"/>
      <c r="KX127" s="124"/>
      <c r="KY127" s="124"/>
      <c r="KZ127" s="124"/>
      <c r="LA127" s="124"/>
      <c r="LB127" s="124"/>
      <c r="LC127" s="124"/>
      <c r="LD127" s="124"/>
      <c r="LE127" s="124"/>
      <c r="LF127" s="124"/>
      <c r="LG127" s="124"/>
      <c r="LH127" s="124"/>
      <c r="LI127" s="124"/>
      <c r="LJ127" s="124"/>
      <c r="LK127" s="124"/>
      <c r="LL127" s="124"/>
      <c r="LM127" s="124"/>
      <c r="LN127" s="124"/>
      <c r="LO127" s="124"/>
      <c r="LP127" s="124"/>
      <c r="LQ127" s="124"/>
      <c r="LR127" s="124"/>
      <c r="LS127" s="124"/>
      <c r="LT127" s="124"/>
      <c r="LU127" s="124"/>
      <c r="LV127" s="124"/>
      <c r="LW127" s="124"/>
      <c r="LX127" s="124"/>
      <c r="LY127" s="124"/>
      <c r="LZ127" s="124"/>
      <c r="MA127" s="124"/>
      <c r="MB127" s="124"/>
      <c r="MC127" s="124"/>
      <c r="MD127" s="124"/>
      <c r="ME127" s="124"/>
      <c r="MF127" s="124"/>
      <c r="MG127" s="124"/>
      <c r="MH127" s="124"/>
      <c r="MI127" s="124"/>
      <c r="MJ127" s="124"/>
      <c r="MK127" s="124"/>
      <c r="ML127" s="124"/>
      <c r="MM127" s="124"/>
      <c r="MN127" s="124"/>
      <c r="MO127" s="124"/>
      <c r="MP127" s="124"/>
      <c r="MQ127" s="124"/>
      <c r="MR127" s="124"/>
    </row>
    <row r="128" spans="1:356" ht="95.25" customHeight="1" x14ac:dyDescent="0.25">
      <c r="A128" s="81" t="s">
        <v>84</v>
      </c>
      <c r="B128" s="73" t="s">
        <v>335</v>
      </c>
      <c r="C128" s="82" t="s">
        <v>336</v>
      </c>
      <c r="D128" s="83" t="str">
        <f>'Riesgo Corrupción'!C45</f>
        <v xml:space="preserve">Posibilidad de afectación  reputacional, por cobros a la ciudadanía de trámites y OPAs gratuitos que presta la entidad, para obtener un beneficio particular. </v>
      </c>
      <c r="E128" s="95" t="s">
        <v>338</v>
      </c>
      <c r="F128" s="84" t="s">
        <v>124</v>
      </c>
      <c r="G128" s="71" t="s">
        <v>143</v>
      </c>
      <c r="H128" s="116" t="s">
        <v>339</v>
      </c>
      <c r="I128" s="88" t="s">
        <v>274</v>
      </c>
      <c r="J128" s="84" t="s">
        <v>101</v>
      </c>
      <c r="K128" s="116" t="s">
        <v>342</v>
      </c>
      <c r="L128" s="67" t="s">
        <v>168</v>
      </c>
      <c r="M128" s="67" t="s">
        <v>168</v>
      </c>
      <c r="N128" s="67" t="s">
        <v>168</v>
      </c>
      <c r="O128" s="67" t="s">
        <v>168</v>
      </c>
      <c r="P128" s="67" t="s">
        <v>168</v>
      </c>
      <c r="Q128" s="73" t="s">
        <v>172</v>
      </c>
      <c r="R128" s="67" t="s">
        <v>172</v>
      </c>
      <c r="S128" s="67" t="s">
        <v>172</v>
      </c>
      <c r="T128" s="67" t="s">
        <v>172</v>
      </c>
      <c r="U128" s="67" t="s">
        <v>168</v>
      </c>
      <c r="V128" s="67" t="s">
        <v>168</v>
      </c>
      <c r="W128" s="67" t="s">
        <v>168</v>
      </c>
      <c r="X128" s="67" t="s">
        <v>172</v>
      </c>
      <c r="Y128" s="67" t="s">
        <v>168</v>
      </c>
      <c r="Z128" s="67" t="s">
        <v>168</v>
      </c>
      <c r="AA128" s="67" t="s">
        <v>172</v>
      </c>
      <c r="AB128" s="67" t="s">
        <v>168</v>
      </c>
      <c r="AC128" s="67" t="s">
        <v>168</v>
      </c>
      <c r="AD128" s="67" t="s">
        <v>172</v>
      </c>
      <c r="AE128" s="71">
        <f>COUNTIF(L128:AD133, "SI")</f>
        <v>12</v>
      </c>
      <c r="AF128" s="73" t="s">
        <v>61</v>
      </c>
      <c r="AG128" s="71">
        <f>+VLOOKUP(AF128,[6]Listados!$K$8:$L$12,2,0)</f>
        <v>1</v>
      </c>
      <c r="AH128" s="71" t="str">
        <f>+IF(OR(AE128=1,AE128&lt;=5),"Moderado",IF(OR(AE128=6,AE128&lt;=11),"Mayor","Catastrófico"))</f>
        <v>Catastrófico</v>
      </c>
      <c r="AI128" s="74"/>
      <c r="AJ128" s="71" t="str">
        <f>IF(AND(AF128&lt;&gt;"",AH128&lt;&gt;""),VLOOKUP(AF128&amp;AH128,Listados!$M$3:$N$27,2,FALSE),"")</f>
        <v>Extremo</v>
      </c>
      <c r="AK128" s="41" t="str">
        <f>'Descripción del Control '!B21</f>
        <v>El Profesional Especializado código 222 grado 24 y líder metodologico del proceso de Servicio a la Ciudadanía, garantizará que, cada vez que ingrese un servidor publico o colaborador nuevo asignado al proceso de atención a la ciudadanía, este reciba la respectiva inducción y capacitación con énfasis en el conocimiento y apropiación de los protocolos del servicio, así como respecto de la documentación y normatividad asociada antes de ser asignado a un punto de atención.
Como evidencia de la ejecución del control se registra planilla de asistencia y Formato Evidencia de Reunión GDI-GPD-F029.</v>
      </c>
      <c r="AL128" s="41" t="s">
        <v>340</v>
      </c>
      <c r="AM128" s="54" t="s">
        <v>107</v>
      </c>
      <c r="AN128" s="54" t="s">
        <v>168</v>
      </c>
      <c r="AO128" s="52">
        <f>+IF(AN128="si",15,"")</f>
        <v>15</v>
      </c>
      <c r="AP128" s="54" t="s">
        <v>168</v>
      </c>
      <c r="AQ128" s="52">
        <f>+IF(AP128="si",15,"")</f>
        <v>15</v>
      </c>
      <c r="AR128" s="54" t="s">
        <v>168</v>
      </c>
      <c r="AS128" s="52">
        <f>+IF(AR128="si",15,"")</f>
        <v>15</v>
      </c>
      <c r="AT128" s="54" t="s">
        <v>191</v>
      </c>
      <c r="AU128" s="52">
        <f>+IF(AT128="Prevenir",15,IF(AT128="Detectar",10,""))</f>
        <v>15</v>
      </c>
      <c r="AV128" s="54" t="s">
        <v>168</v>
      </c>
      <c r="AW128" s="52">
        <f>+IF(AV128="si",15,"")</f>
        <v>15</v>
      </c>
      <c r="AX128" s="54" t="s">
        <v>168</v>
      </c>
      <c r="AY128" s="52">
        <f>+IF(AX128="si",15,"")</f>
        <v>15</v>
      </c>
      <c r="AZ128" s="54" t="s">
        <v>169</v>
      </c>
      <c r="BA128" s="52">
        <f>+IF(AZ128="Completa",10,IF(AZ128="Incompleta",5,""))</f>
        <v>10</v>
      </c>
      <c r="BB128" s="57">
        <f>IF((SUM(AO128,AQ128,AS128,AU128,AW128,AY128,BA128)=0),"",(SUM(AO128,AQ128,AS128,AU128,AW128,AY128,BA128)))</f>
        <v>100</v>
      </c>
      <c r="BC128" s="57" t="str">
        <f>IF(BB128&lt;=85,"Débil",IF(BB128&lt;=95,"Moderado",IF(BB128=100,"Fuerte","")))</f>
        <v>Fuerte</v>
      </c>
      <c r="BD128" s="54" t="s">
        <v>170</v>
      </c>
      <c r="BE128" s="57" t="str">
        <f>+IF(BD128="siempre","Fuerte",IF(BD122="Algunas veces","Moderado","Débil"))</f>
        <v>Fuerte</v>
      </c>
      <c r="BF128" s="57" t="str">
        <f>IF(AND(BC128="Fuerte",BE128="Fuerte"),"Fuerte",IF(AND(BC122="Fuerte",BE122="Moderado"),"Moderado",IF(AND(BC122="Moderado",BE122="Fuerte"),"Moderado",IF(AND(BC122="Moderado",BE122="Moderado"),"Moderado","Débil"))))</f>
        <v>Fuerte</v>
      </c>
      <c r="BG128" s="57">
        <f>IF(ISBLANK(BF128),"",IF(BF128="Débil", 0, IF(BF128="Moderado",50,100)))</f>
        <v>100</v>
      </c>
      <c r="BH128" s="66">
        <f>AVERAGE(BG128:BG131)</f>
        <v>100</v>
      </c>
      <c r="BI128" s="69" t="str">
        <f>IF(BH128&lt;=50, "Débil", IF(BH128&lt;=99,"Moderado","Fuerte"))</f>
        <v>Fuerte</v>
      </c>
      <c r="BJ128" s="70">
        <f>+IF(BI128="Fuerte",2,IF(BI128="Moderado",1,0))</f>
        <v>2</v>
      </c>
      <c r="BK128" s="70">
        <f>+AG128-BJ128</f>
        <v>-1</v>
      </c>
      <c r="BL128" s="69" t="str">
        <f>+VLOOKUP(BK128,Listados!$J$18:$K$24,2,TRUE)</f>
        <v>Rara Vez</v>
      </c>
      <c r="BM128" s="69" t="str">
        <f>IF(ISBLANK(AH128),"",AH128)</f>
        <v>Catastrófico</v>
      </c>
      <c r="BN128" s="71" t="str">
        <f>IF(AND(BL128&lt;&gt;"",BM128&lt;&gt;""),VLOOKUP(BL128&amp;BM128,Listados!$M$3:$N$27,2,FALSE),"")</f>
        <v>Extremo</v>
      </c>
      <c r="BO128" s="71" t="s">
        <v>133</v>
      </c>
      <c r="BP128" s="173"/>
      <c r="BQ128" s="173"/>
      <c r="BR128" s="173"/>
      <c r="BS128" s="173"/>
      <c r="BT128" s="173"/>
      <c r="BU128" s="173"/>
      <c r="BV128" s="173"/>
      <c r="BW128" s="173"/>
      <c r="BX128" s="173"/>
      <c r="BY128" s="173"/>
      <c r="BZ128" s="173"/>
      <c r="CA128" s="173"/>
      <c r="CB128" s="173"/>
      <c r="CC128" s="173"/>
      <c r="CD128" s="173"/>
      <c r="CE128" s="175" t="s">
        <v>406</v>
      </c>
      <c r="CF128" s="175" t="s">
        <v>407</v>
      </c>
      <c r="CG128" s="174" t="s">
        <v>408</v>
      </c>
      <c r="CH128" s="177">
        <v>45047</v>
      </c>
      <c r="CI128" s="174" t="s">
        <v>409</v>
      </c>
      <c r="CJ128" s="174" t="s">
        <v>427</v>
      </c>
    </row>
    <row r="129" spans="1:88" ht="96" customHeight="1" x14ac:dyDescent="0.25">
      <c r="A129" s="81"/>
      <c r="B129" s="73"/>
      <c r="C129" s="82"/>
      <c r="D129" s="83"/>
      <c r="E129" s="95"/>
      <c r="F129" s="84"/>
      <c r="G129" s="71"/>
      <c r="H129" s="116"/>
      <c r="I129" s="88"/>
      <c r="J129" s="84"/>
      <c r="K129" s="116"/>
      <c r="L129" s="67"/>
      <c r="M129" s="67"/>
      <c r="N129" s="67"/>
      <c r="O129" s="67"/>
      <c r="P129" s="67"/>
      <c r="Q129" s="73"/>
      <c r="R129" s="67"/>
      <c r="S129" s="67"/>
      <c r="T129" s="67"/>
      <c r="U129" s="67"/>
      <c r="V129" s="67"/>
      <c r="W129" s="67"/>
      <c r="X129" s="67"/>
      <c r="Y129" s="67"/>
      <c r="Z129" s="67"/>
      <c r="AA129" s="67"/>
      <c r="AB129" s="67"/>
      <c r="AC129" s="67"/>
      <c r="AD129" s="67"/>
      <c r="AE129" s="71"/>
      <c r="AF129" s="73"/>
      <c r="AG129" s="71"/>
      <c r="AH129" s="71" t="str">
        <f>+IF(OR(AF129=1,AF129&lt;=5),"Moderado",IF(OR(AF129=6,AF129&lt;=11),"Mayor","Catastrófico"))</f>
        <v>Moderado</v>
      </c>
      <c r="AI129" s="74"/>
      <c r="AJ129" s="71"/>
      <c r="AK129" s="41" t="str">
        <f>'Descripción del Control '!C21</f>
        <v>El Profesional Especializado código 222 grado 24 y líder metodologico del proceso de Servicio a la Ciudadanía, garantiza que, de forma anual cada uno de los servidores publicos y colaboradores vinculados a la Oficina de Atención a la Ciudadanía realice y apruebe el curso moodle Servidores SAC, en aras de cualificar, afianzar y reforzar conocimientos y competencias asociadas al proceso.
Como evidencia de la ejecución del control se expide el certificado de aprobación del curso moodle.</v>
      </c>
      <c r="AL129" s="41" t="s">
        <v>339</v>
      </c>
      <c r="AM129" s="54" t="s">
        <v>107</v>
      </c>
      <c r="AN129" s="54" t="s">
        <v>168</v>
      </c>
      <c r="AO129" s="52">
        <f>+IF(AN129="si",15,"")</f>
        <v>15</v>
      </c>
      <c r="AP129" s="54" t="s">
        <v>168</v>
      </c>
      <c r="AQ129" s="52">
        <f>+IF(AP129="si",15,"")</f>
        <v>15</v>
      </c>
      <c r="AR129" s="54" t="s">
        <v>168</v>
      </c>
      <c r="AS129" s="52">
        <f>+IF(AR129="si",15,"")</f>
        <v>15</v>
      </c>
      <c r="AT129" s="54" t="s">
        <v>191</v>
      </c>
      <c r="AU129" s="52">
        <f>+IF(AT129="Prevenir",15,IF(AT129="Detectar",10,""))</f>
        <v>15</v>
      </c>
      <c r="AV129" s="54" t="s">
        <v>168</v>
      </c>
      <c r="AW129" s="52">
        <f>+IF(AV129="si",15,"")</f>
        <v>15</v>
      </c>
      <c r="AX129" s="54" t="s">
        <v>168</v>
      </c>
      <c r="AY129" s="52">
        <f>+IF(AX129="si",15,"")</f>
        <v>15</v>
      </c>
      <c r="AZ129" s="54" t="s">
        <v>169</v>
      </c>
      <c r="BA129" s="52">
        <f>+IF(AZ129="Completa",10,IF(AZ129="Incompleta",5,""))</f>
        <v>10</v>
      </c>
      <c r="BB129" s="57">
        <f>IF((SUM(AO129,AQ129,AS129,AU129,AW129,AY129,BA129)=0),"",(SUM(AO129,AQ129,AS129,AU129,AW129,AY129,BA129)))</f>
        <v>100</v>
      </c>
      <c r="BC129" s="57" t="str">
        <f>IF(BB129&lt;=85,"Débil",IF(BB129&lt;=95,"Moderado",IF(BB129=100,"Fuerte","")))</f>
        <v>Fuerte</v>
      </c>
      <c r="BD129" s="54" t="s">
        <v>170</v>
      </c>
      <c r="BE129" s="57" t="str">
        <f>+IF(BD129="siempre","Fuerte",IF(BD129="Algunas veces","Moderado","Débil"))</f>
        <v>Fuerte</v>
      </c>
      <c r="BF129" s="57" t="str">
        <f>IF(AND(BC129="Fuerte",BE129="Fuerte"),"Fuerte",IF(AND(BC123="Fuerte",BE123="Moderado"),"Moderado",IF(AND(BC123="Moderado",BE123="Fuerte"),"Moderado",IF(AND(BC123="Moderado",BE123="Moderado"),"Moderado","Débil"))))</f>
        <v>Fuerte</v>
      </c>
      <c r="BG129" s="57">
        <f>IF(ISBLANK(BF129),"",IF(BF129="Débil", 0, IF(BF129="Moderado",50,100)))</f>
        <v>100</v>
      </c>
      <c r="BH129" s="66"/>
      <c r="BI129" s="69"/>
      <c r="BJ129" s="70"/>
      <c r="BK129" s="70"/>
      <c r="BL129" s="69"/>
      <c r="BM129" s="69"/>
      <c r="BN129" s="71"/>
      <c r="BO129" s="71"/>
      <c r="BP129" s="173"/>
      <c r="BQ129" s="173"/>
      <c r="BR129" s="173"/>
      <c r="BS129" s="173"/>
      <c r="BT129" s="173"/>
      <c r="BU129" s="173"/>
      <c r="BV129" s="173"/>
      <c r="BW129" s="173"/>
      <c r="BX129" s="173"/>
      <c r="BY129" s="173"/>
      <c r="BZ129" s="173"/>
      <c r="CA129" s="173"/>
      <c r="CB129" s="173"/>
      <c r="CC129" s="173"/>
      <c r="CD129" s="173"/>
      <c r="CE129" s="175"/>
      <c r="CF129" s="175"/>
      <c r="CG129" s="174"/>
      <c r="CH129" s="174"/>
      <c r="CI129" s="174"/>
      <c r="CJ129" s="174"/>
    </row>
    <row r="130" spans="1:88" ht="99.75" customHeight="1" x14ac:dyDescent="0.25">
      <c r="A130" s="81"/>
      <c r="B130" s="73"/>
      <c r="C130" s="82"/>
      <c r="D130" s="83"/>
      <c r="E130" s="95"/>
      <c r="F130" s="84"/>
      <c r="G130" s="71"/>
      <c r="H130" s="116" t="s">
        <v>340</v>
      </c>
      <c r="I130" s="88" t="s">
        <v>274</v>
      </c>
      <c r="J130" s="84"/>
      <c r="K130" s="55" t="s">
        <v>343</v>
      </c>
      <c r="L130" s="67"/>
      <c r="M130" s="67"/>
      <c r="N130" s="67"/>
      <c r="O130" s="67"/>
      <c r="P130" s="67"/>
      <c r="Q130" s="73"/>
      <c r="R130" s="67"/>
      <c r="S130" s="67"/>
      <c r="T130" s="67"/>
      <c r="U130" s="67"/>
      <c r="V130" s="67"/>
      <c r="W130" s="67"/>
      <c r="X130" s="67"/>
      <c r="Y130" s="67"/>
      <c r="Z130" s="67"/>
      <c r="AA130" s="67"/>
      <c r="AB130" s="67"/>
      <c r="AC130" s="67"/>
      <c r="AD130" s="67"/>
      <c r="AE130" s="71"/>
      <c r="AF130" s="73"/>
      <c r="AG130" s="71"/>
      <c r="AH130" s="71" t="str">
        <f>+IF(OR(AF130=1,AF130&lt;=5),"Moderado",IF(OR(AF130=6,AF130&lt;=11),"Mayor","Catastrófico"))</f>
        <v>Moderado</v>
      </c>
      <c r="AI130" s="74"/>
      <c r="AJ130" s="71"/>
      <c r="AK130" s="41" t="str">
        <f>'Descripción del Control '!D21</f>
        <v>El Profesional Especializado código 222 grado 24 y líder metodologico del proceso de Servicio a la Ciudadanía, en articulación con la Oficina de Asuntos Disciplinarios, gestionará una capacitación semestral a todo los servidores publicos y colaboradores vinculados al proceso de atención a la ciudadanía enfocada a la explicación del régimen legal y disicplinario de estos en el marco de los procesos, procedimientos y actividades desarrolladas.
Como evidencia de la ejecución del control queda la planilla de asistencia y Formato Evidencia de Reunión GDI-GPD-F029.</v>
      </c>
      <c r="AL130" s="41" t="s">
        <v>339</v>
      </c>
      <c r="AM130" s="54" t="s">
        <v>107</v>
      </c>
      <c r="AN130" s="54" t="s">
        <v>168</v>
      </c>
      <c r="AO130" s="52">
        <f>+IF(AN130="si",15,"")</f>
        <v>15</v>
      </c>
      <c r="AP130" s="54" t="s">
        <v>168</v>
      </c>
      <c r="AQ130" s="52">
        <f>+IF(AP130="si",15,"")</f>
        <v>15</v>
      </c>
      <c r="AR130" s="54" t="s">
        <v>168</v>
      </c>
      <c r="AS130" s="52">
        <f>+IF(AR130="si",15,"")</f>
        <v>15</v>
      </c>
      <c r="AT130" s="54" t="s">
        <v>191</v>
      </c>
      <c r="AU130" s="52">
        <f>+IF(AT130="Prevenir",15,IF(AT130="Detectar",10,""))</f>
        <v>15</v>
      </c>
      <c r="AV130" s="54" t="s">
        <v>168</v>
      </c>
      <c r="AW130" s="52">
        <f>+IF(AV130="si",15,"")</f>
        <v>15</v>
      </c>
      <c r="AX130" s="54" t="s">
        <v>168</v>
      </c>
      <c r="AY130" s="52">
        <f>+IF(AX130="si",15,"")</f>
        <v>15</v>
      </c>
      <c r="AZ130" s="54" t="s">
        <v>169</v>
      </c>
      <c r="BA130" s="52">
        <f>+IF(AZ130="Completa",10,IF(AZ130="Incompleta",5,""))</f>
        <v>10</v>
      </c>
      <c r="BB130" s="57">
        <f>IF((SUM(AO130,AQ130,AS130,AU130,AW130,AY130,BA130)=0),"",(SUM(AO130,AQ130,AS130,AU130,AW130,AY130,BA130)))</f>
        <v>100</v>
      </c>
      <c r="BC130" s="57" t="str">
        <f>IF(BB130&lt;=85,"Débil",IF(BB130&lt;=95,"Moderado",IF(BB129=100,"Fuerte","")))</f>
        <v>Fuerte</v>
      </c>
      <c r="BD130" s="54" t="s">
        <v>170</v>
      </c>
      <c r="BE130" s="57" t="str">
        <f>+IF(BD130="siempre","Fuerte",IF(BD130="Algunas veces","Moderado","Débil"))</f>
        <v>Fuerte</v>
      </c>
      <c r="BF130" s="57" t="str">
        <f>IF(AND(BC130="Fuerte",BE130="Fuerte"),"Fuerte",IF(AND(BC124="Fuerte",BE124="Moderado"),"Moderado",IF(AND(BC124="Moderado",BE124="Fuerte"),"Moderado",IF(AND(BC124="Moderado",BE124="Moderado"),"Moderado","Débil"))))</f>
        <v>Fuerte</v>
      </c>
      <c r="BG130" s="57">
        <f>IF(ISBLANK(BF130),"",IF(BF130="Débil", 0, IF(BF130="Moderado",50,100)))</f>
        <v>100</v>
      </c>
      <c r="BH130" s="66"/>
      <c r="BI130" s="69"/>
      <c r="BJ130" s="70"/>
      <c r="BK130" s="70"/>
      <c r="BL130" s="69"/>
      <c r="BM130" s="69"/>
      <c r="BN130" s="71"/>
      <c r="BO130" s="71"/>
      <c r="BP130" s="173"/>
      <c r="BQ130" s="173"/>
      <c r="BR130" s="173"/>
      <c r="BS130" s="173"/>
      <c r="BT130" s="173"/>
      <c r="BU130" s="173"/>
      <c r="BV130" s="173"/>
      <c r="BW130" s="173"/>
      <c r="BX130" s="173"/>
      <c r="BY130" s="173"/>
      <c r="BZ130" s="173"/>
      <c r="CA130" s="173"/>
      <c r="CB130" s="173"/>
      <c r="CC130" s="173"/>
      <c r="CD130" s="173"/>
      <c r="CE130" s="175"/>
      <c r="CF130" s="175"/>
      <c r="CG130" s="174"/>
      <c r="CH130" s="174"/>
      <c r="CI130" s="174"/>
      <c r="CJ130" s="174"/>
    </row>
    <row r="131" spans="1:88" ht="50.25" customHeight="1" x14ac:dyDescent="0.25">
      <c r="A131" s="81"/>
      <c r="B131" s="73"/>
      <c r="C131" s="82"/>
      <c r="D131" s="83"/>
      <c r="E131" s="95"/>
      <c r="F131" s="84"/>
      <c r="G131" s="71"/>
      <c r="H131" s="116"/>
      <c r="I131" s="88"/>
      <c r="J131" s="84"/>
      <c r="K131" s="55" t="s">
        <v>344</v>
      </c>
      <c r="L131" s="67"/>
      <c r="M131" s="67"/>
      <c r="N131" s="67"/>
      <c r="O131" s="67"/>
      <c r="P131" s="67"/>
      <c r="Q131" s="73"/>
      <c r="R131" s="67"/>
      <c r="S131" s="67"/>
      <c r="T131" s="67"/>
      <c r="U131" s="67"/>
      <c r="V131" s="67"/>
      <c r="W131" s="67"/>
      <c r="X131" s="67"/>
      <c r="Y131" s="67"/>
      <c r="Z131" s="67"/>
      <c r="AA131" s="67"/>
      <c r="AB131" s="67"/>
      <c r="AC131" s="67"/>
      <c r="AD131" s="67"/>
      <c r="AE131" s="71"/>
      <c r="AF131" s="73"/>
      <c r="AG131" s="71"/>
      <c r="AH131" s="71" t="str">
        <f>+IF(OR(AF131=1,AF131&lt;=5),"Moderado",IF(OR(AF131=6,AF131&lt;=11),"Mayor","Catastrófico"))</f>
        <v>Moderado</v>
      </c>
      <c r="AI131" s="74"/>
      <c r="AJ131" s="71"/>
      <c r="AK131" s="95" t="str">
        <f>'Descripción del Control '!E21</f>
        <v>El Profesional Especializado código 222 grado 24 y líder metodologico del proceso de Servicio a la Ciudadanía, efectuará la validación y actualización de la información contenida en cada trámite y OPA publicado en el sitio WEB de la Secretaría Distrital de Gobierno, la Guía de Trámites y Servicios del Distrito y el SUIT del Departamento Administrativo de la Función Pública de manera mensual. 
Como evidencia queda el certificado de confiabilidad de la información de servicios ofertado por la entidad; y los correos de validación del contenido de un trámite u OPA por parte de la dependencia responsable funcional del servicio en el caso de realizar una actualización.</v>
      </c>
      <c r="AL131" s="95" t="s">
        <v>341</v>
      </c>
      <c r="AM131" s="67" t="s">
        <v>107</v>
      </c>
      <c r="AN131" s="78" t="s">
        <v>168</v>
      </c>
      <c r="AO131" s="52">
        <f>+IF(AN131="si",15,"")</f>
        <v>15</v>
      </c>
      <c r="AP131" s="67" t="s">
        <v>168</v>
      </c>
      <c r="AQ131" s="52">
        <f>+IF(AP131="si",15,"")</f>
        <v>15</v>
      </c>
      <c r="AR131" s="67" t="s">
        <v>168</v>
      </c>
      <c r="AS131" s="52">
        <f>+IF(AR131="si",15,"")</f>
        <v>15</v>
      </c>
      <c r="AT131" s="67" t="s">
        <v>191</v>
      </c>
      <c r="AU131" s="52">
        <f>+IF(AT131="Prevenir",15,IF(AT131="Detectar",10,""))</f>
        <v>15</v>
      </c>
      <c r="AV131" s="67" t="s">
        <v>168</v>
      </c>
      <c r="AW131" s="52">
        <f>+IF(AV131="si",15,"")</f>
        <v>15</v>
      </c>
      <c r="AX131" s="67" t="s">
        <v>168</v>
      </c>
      <c r="AY131" s="52">
        <f>+IF(AX131="si",15,"")</f>
        <v>15</v>
      </c>
      <c r="AZ131" s="67" t="s">
        <v>169</v>
      </c>
      <c r="BA131" s="52">
        <f>+IF(AZ131="Completa",10,IF(AZ131="Incompleta",5,""))</f>
        <v>10</v>
      </c>
      <c r="BB131" s="66">
        <f>IF((SUM(AO131,AQ131,AS131,AU131,AW131,AY131,BA131)=0),"",(SUM(AO131,AQ131,AS131,AU131,AW131,AY131,BA131)))</f>
        <v>100</v>
      </c>
      <c r="BC131" s="66" t="str">
        <f>IF(BB131&lt;=85,"Débil",IF(BB131&lt;=95,"Moderado",IF(BB131=100,"Fuerte","")))</f>
        <v>Fuerte</v>
      </c>
      <c r="BD131" s="67" t="s">
        <v>170</v>
      </c>
      <c r="BE131" s="66" t="str">
        <f>+IF(BD131="siempre","Fuerte",IF(BD131="Algunas veces","Moderado","Débil"))</f>
        <v>Fuerte</v>
      </c>
      <c r="BF131" s="66" t="str">
        <f>IF(AND(BC131="Fuerte",BE131="Fuerte"),"Fuerte",IF(AND(BC125="Fuerte",BE125="Moderado"),"Moderado",IF(AND(BC125="Moderado",BE125="Fuerte"),"Moderado",IF(AND(BC125="Moderado",BE125="Moderado"),"Moderado","Débil"))))</f>
        <v>Fuerte</v>
      </c>
      <c r="BG131" s="66">
        <f>IF(ISBLANK(BF131),"",IF(BF131="Débil", 0, IF(BF131="Moderado",50,100)))</f>
        <v>100</v>
      </c>
      <c r="BH131" s="66"/>
      <c r="BI131" s="69"/>
      <c r="BJ131" s="70"/>
      <c r="BK131" s="70"/>
      <c r="BL131" s="69"/>
      <c r="BM131" s="69"/>
      <c r="BN131" s="71"/>
      <c r="BO131" s="71"/>
      <c r="BP131" s="173"/>
      <c r="BQ131" s="173"/>
      <c r="BR131" s="173"/>
      <c r="BS131" s="173"/>
      <c r="BT131" s="173"/>
      <c r="BU131" s="173"/>
      <c r="BV131" s="173"/>
      <c r="BW131" s="173"/>
      <c r="BX131" s="173"/>
      <c r="BY131" s="173"/>
      <c r="BZ131" s="173"/>
      <c r="CA131" s="173"/>
      <c r="CB131" s="173"/>
      <c r="CC131" s="173"/>
      <c r="CD131" s="173"/>
      <c r="CE131" s="175"/>
      <c r="CF131" s="175"/>
      <c r="CG131" s="174"/>
      <c r="CH131" s="174"/>
      <c r="CI131" s="174"/>
      <c r="CJ131" s="174"/>
    </row>
    <row r="132" spans="1:88" ht="41.25" customHeight="1" x14ac:dyDescent="0.25">
      <c r="A132" s="81"/>
      <c r="B132" s="73"/>
      <c r="C132" s="82"/>
      <c r="D132" s="83"/>
      <c r="E132" s="95"/>
      <c r="F132" s="84"/>
      <c r="G132" s="71"/>
      <c r="H132" s="116" t="s">
        <v>341</v>
      </c>
      <c r="I132" s="88" t="s">
        <v>274</v>
      </c>
      <c r="J132" s="84"/>
      <c r="K132" s="116" t="s">
        <v>345</v>
      </c>
      <c r="L132" s="67"/>
      <c r="M132" s="67"/>
      <c r="N132" s="67"/>
      <c r="O132" s="67"/>
      <c r="P132" s="67"/>
      <c r="Q132" s="73"/>
      <c r="R132" s="67"/>
      <c r="S132" s="67"/>
      <c r="T132" s="67"/>
      <c r="U132" s="67"/>
      <c r="V132" s="67"/>
      <c r="W132" s="67"/>
      <c r="X132" s="67"/>
      <c r="Y132" s="67"/>
      <c r="Z132" s="67"/>
      <c r="AA132" s="67"/>
      <c r="AB132" s="67"/>
      <c r="AC132" s="67"/>
      <c r="AD132" s="67"/>
      <c r="AE132" s="71"/>
      <c r="AF132" s="73"/>
      <c r="AG132" s="71"/>
      <c r="AH132" s="71" t="str">
        <f>+IF(OR(AF132=1,AF132&lt;=5),"Moderado",IF(OR(AF132=6,AF132&lt;=11),"Mayor","Catastrófico"))</f>
        <v>Moderado</v>
      </c>
      <c r="AI132" s="74"/>
      <c r="AJ132" s="71"/>
      <c r="AK132" s="95"/>
      <c r="AL132" s="95"/>
      <c r="AM132" s="67"/>
      <c r="AN132" s="79"/>
      <c r="AO132" s="52"/>
      <c r="AP132" s="67"/>
      <c r="AQ132" s="52"/>
      <c r="AR132" s="67"/>
      <c r="AS132" s="52"/>
      <c r="AT132" s="67"/>
      <c r="AU132" s="52"/>
      <c r="AV132" s="67"/>
      <c r="AW132" s="52"/>
      <c r="AX132" s="67"/>
      <c r="AY132" s="52"/>
      <c r="AZ132" s="67"/>
      <c r="BA132" s="52"/>
      <c r="BB132" s="66"/>
      <c r="BC132" s="66"/>
      <c r="BD132" s="67"/>
      <c r="BE132" s="66"/>
      <c r="BF132" s="66"/>
      <c r="BG132" s="66"/>
      <c r="BH132" s="66"/>
      <c r="BI132" s="69"/>
      <c r="BJ132" s="70"/>
      <c r="BK132" s="70"/>
      <c r="BL132" s="69"/>
      <c r="BM132" s="69"/>
      <c r="BN132" s="71"/>
      <c r="BO132" s="71"/>
      <c r="BP132" s="173"/>
      <c r="BQ132" s="173"/>
      <c r="BR132" s="173"/>
      <c r="BS132" s="173"/>
      <c r="BT132" s="173"/>
      <c r="BU132" s="173"/>
      <c r="BV132" s="173"/>
      <c r="BW132" s="173"/>
      <c r="BX132" s="173"/>
      <c r="BY132" s="173"/>
      <c r="BZ132" s="173"/>
      <c r="CA132" s="173"/>
      <c r="CB132" s="173"/>
      <c r="CC132" s="173"/>
      <c r="CD132" s="173"/>
      <c r="CE132" s="175"/>
      <c r="CF132" s="175"/>
      <c r="CG132" s="174"/>
      <c r="CH132" s="174"/>
      <c r="CI132" s="174"/>
      <c r="CJ132" s="174"/>
    </row>
    <row r="133" spans="1:88" ht="43.5" customHeight="1" x14ac:dyDescent="0.25">
      <c r="A133" s="81"/>
      <c r="B133" s="73"/>
      <c r="C133" s="82"/>
      <c r="D133" s="83"/>
      <c r="E133" s="95"/>
      <c r="F133" s="84"/>
      <c r="G133" s="71"/>
      <c r="H133" s="116"/>
      <c r="I133" s="88"/>
      <c r="J133" s="84"/>
      <c r="K133" s="116"/>
      <c r="L133" s="67"/>
      <c r="M133" s="67"/>
      <c r="N133" s="67"/>
      <c r="O133" s="67"/>
      <c r="P133" s="67"/>
      <c r="Q133" s="73"/>
      <c r="R133" s="67"/>
      <c r="S133" s="67"/>
      <c r="T133" s="67"/>
      <c r="U133" s="67"/>
      <c r="V133" s="67"/>
      <c r="W133" s="67"/>
      <c r="X133" s="67"/>
      <c r="Y133" s="67"/>
      <c r="Z133" s="67"/>
      <c r="AA133" s="67"/>
      <c r="AB133" s="67"/>
      <c r="AC133" s="67"/>
      <c r="AD133" s="67"/>
      <c r="AE133" s="71"/>
      <c r="AF133" s="73"/>
      <c r="AG133" s="71"/>
      <c r="AH133" s="71" t="str">
        <f>+IF(OR(AF133=1,AF133&lt;=5),"Moderado",IF(OR(AF133=6,AF133&lt;=11),"Mayor","Catastrófico"))</f>
        <v>Moderado</v>
      </c>
      <c r="AI133" s="74"/>
      <c r="AJ133" s="71"/>
      <c r="AK133" s="95"/>
      <c r="AL133" s="95"/>
      <c r="AM133" s="67"/>
      <c r="AN133" s="80"/>
      <c r="AO133" s="52"/>
      <c r="AP133" s="67"/>
      <c r="AQ133" s="52"/>
      <c r="AR133" s="67"/>
      <c r="AS133" s="52"/>
      <c r="AT133" s="67"/>
      <c r="AU133" s="52"/>
      <c r="AV133" s="67"/>
      <c r="AW133" s="52"/>
      <c r="AX133" s="67"/>
      <c r="AY133" s="52"/>
      <c r="AZ133" s="67"/>
      <c r="BA133" s="52"/>
      <c r="BB133" s="66"/>
      <c r="BC133" s="66"/>
      <c r="BD133" s="67"/>
      <c r="BE133" s="66"/>
      <c r="BF133" s="66"/>
      <c r="BG133" s="66"/>
      <c r="BH133" s="66"/>
      <c r="BI133" s="69"/>
      <c r="BJ133" s="70"/>
      <c r="BK133" s="70"/>
      <c r="BL133" s="69"/>
      <c r="BM133" s="69"/>
      <c r="BN133" s="71"/>
      <c r="BO133" s="71"/>
      <c r="BP133" s="173"/>
      <c r="BQ133" s="173"/>
      <c r="BR133" s="173"/>
      <c r="BS133" s="173"/>
      <c r="BT133" s="173"/>
      <c r="BU133" s="173"/>
      <c r="BV133" s="173"/>
      <c r="BW133" s="173"/>
      <c r="BX133" s="173"/>
      <c r="BY133" s="173"/>
      <c r="BZ133" s="173"/>
      <c r="CA133" s="173"/>
      <c r="CB133" s="173"/>
      <c r="CC133" s="173"/>
      <c r="CD133" s="173"/>
      <c r="CE133" s="175"/>
      <c r="CF133" s="175"/>
      <c r="CG133" s="174"/>
      <c r="CH133" s="174"/>
      <c r="CI133" s="174"/>
      <c r="CJ133" s="174"/>
    </row>
    <row r="134" spans="1:88" ht="15.75" customHeight="1" x14ac:dyDescent="0.25">
      <c r="A134" s="81" t="s">
        <v>417</v>
      </c>
      <c r="B134" s="73" t="s">
        <v>208</v>
      </c>
      <c r="C134" s="82" t="s">
        <v>267</v>
      </c>
      <c r="D134" s="83" t="str">
        <f>'Riesgo Corrupción'!C46</f>
        <v>Posibilidad de afectación reputacional por realizar la entrega de residuos sólidos a una organización a cambio de beneficios económicos y/o materiales para favorecer a un particular</v>
      </c>
      <c r="E134" s="73" t="s">
        <v>284</v>
      </c>
      <c r="F134" s="84" t="s">
        <v>124</v>
      </c>
      <c r="G134" s="71" t="s">
        <v>113</v>
      </c>
      <c r="H134" s="85" t="s">
        <v>354</v>
      </c>
      <c r="I134" s="89" t="s">
        <v>274</v>
      </c>
      <c r="J134" s="84" t="s">
        <v>126</v>
      </c>
      <c r="K134" s="116" t="s">
        <v>355</v>
      </c>
      <c r="L134" s="67" t="s">
        <v>172</v>
      </c>
      <c r="M134" s="67" t="s">
        <v>168</v>
      </c>
      <c r="N134" s="67" t="s">
        <v>172</v>
      </c>
      <c r="O134" s="67" t="s">
        <v>172</v>
      </c>
      <c r="P134" s="67" t="s">
        <v>168</v>
      </c>
      <c r="Q134" s="73" t="s">
        <v>172</v>
      </c>
      <c r="R134" s="67" t="s">
        <v>172</v>
      </c>
      <c r="S134" s="67" t="s">
        <v>172</v>
      </c>
      <c r="T134" s="67" t="s">
        <v>172</v>
      </c>
      <c r="U134" s="67" t="s">
        <v>168</v>
      </c>
      <c r="V134" s="67" t="s">
        <v>168</v>
      </c>
      <c r="W134" s="67" t="s">
        <v>168</v>
      </c>
      <c r="X134" s="67" t="s">
        <v>172</v>
      </c>
      <c r="Y134" s="67" t="s">
        <v>172</v>
      </c>
      <c r="Z134" s="67" t="s">
        <v>168</v>
      </c>
      <c r="AA134" s="67" t="s">
        <v>172</v>
      </c>
      <c r="AB134" s="67" t="s">
        <v>172</v>
      </c>
      <c r="AC134" s="67" t="s">
        <v>172</v>
      </c>
      <c r="AD134" s="67" t="s">
        <v>168</v>
      </c>
      <c r="AE134" s="71">
        <f>COUNTIF(L134:AD139, "SI")</f>
        <v>7</v>
      </c>
      <c r="AF134" s="73" t="s">
        <v>117</v>
      </c>
      <c r="AG134" s="71">
        <f>+VLOOKUP(AF134,[6]Listados!$K$8:$L$12,2,0)</f>
        <v>2</v>
      </c>
      <c r="AH134" s="71" t="str">
        <f>+IF(OR(AE134=1,AE134&lt;=5),"Moderado",IF(OR(AE134=6,AE134&lt;=11),"Mayor","Catastrófico"))</f>
        <v>Mayor</v>
      </c>
      <c r="AI134" s="74"/>
      <c r="AJ134" s="71" t="str">
        <f>IF(AND(AF134&lt;&gt;"",AH134&lt;&gt;""),VLOOKUP(AF134&amp;AH134,Listados!$M$3:$N$27,2,FALSE),"")</f>
        <v>Alto</v>
      </c>
      <c r="AK134" s="75" t="str">
        <f>'Descripción del Control '!B22</f>
        <v>El profesional del equipo ambiental designado por el jefe de la Oficina Asesora de Planeación realiza seguimiento cada vez que se entregan residuos al gestor del nivel central, a través del formato PLE-PIN-F005 Evaluación de transporte de residuos; de igual manera revisa que el gestor se encuentre en el listado de gestores autorizados por las autoridades ambientales competentes y en el caso de ser residuos de programas pos-consumo, verifica que se entregue los residuos a estos gestores en los puntos o canales determinados. Para el caso de residuos aprovechables se debe garantizar la existencia de Contratos de Condiciones Uniformes y/o acuerdos de corresponsabilidad en los que se evidencie que no se reciben recursos económicos y/o materiales por la entrega de este tipo de residuos. En caso de que el gestor no cumpla con los requisitos establecidos en el formato PLE-PIN-F005, no se procede a realizar la entrega de residuos y se deja constancia en dicho formato. Cuando cumplen los requisitos se deja constancia en dicho formato y un manifiesto de la entrega realizada por parte del gestor. Como evidencia de la ejecución del control se deja el formato PLE-PIN-F005  Evaluación de transporte de residuos debidamente diligenciado y el manifiesto de la entrega recibido del gestor.</v>
      </c>
      <c r="AL134" s="75" t="s">
        <v>354</v>
      </c>
      <c r="AM134" s="78" t="s">
        <v>107</v>
      </c>
      <c r="AN134" s="78" t="s">
        <v>168</v>
      </c>
      <c r="AO134" s="52">
        <f>+IF(AN134="si",15,"")</f>
        <v>15</v>
      </c>
      <c r="AP134" s="78" t="s">
        <v>168</v>
      </c>
      <c r="AQ134" s="52">
        <f>+IF(AP134="si",15,"")</f>
        <v>15</v>
      </c>
      <c r="AR134" s="78" t="s">
        <v>168</v>
      </c>
      <c r="AS134" s="52">
        <f>+IF(AR134="si",15,"")</f>
        <v>15</v>
      </c>
      <c r="AT134" s="78" t="s">
        <v>191</v>
      </c>
      <c r="AU134" s="52">
        <f>+IF(AT134="Prevenir",15,IF(AT134="Detectar",10,""))</f>
        <v>15</v>
      </c>
      <c r="AV134" s="78" t="s">
        <v>168</v>
      </c>
      <c r="AW134" s="52">
        <f>+IF(AV134="si",15,"")</f>
        <v>15</v>
      </c>
      <c r="AX134" s="78" t="s">
        <v>168</v>
      </c>
      <c r="AY134" s="52">
        <f>+IF(AX134="si",15,"")</f>
        <v>15</v>
      </c>
      <c r="AZ134" s="78" t="s">
        <v>169</v>
      </c>
      <c r="BA134" s="52">
        <f>+IF(AZ134="Completa",10,IF(AZ134="Incompleta",5,""))</f>
        <v>10</v>
      </c>
      <c r="BB134" s="64">
        <f>IF((SUM(AO134,AQ134,AS134,AU134,AW134,AY134,BA134)=0),"",(SUM(AO134,AQ134,AS134,AU134,AW134,AY134,BA134)))</f>
        <v>100</v>
      </c>
      <c r="BC134" s="64" t="str">
        <f>IF(BB134&lt;=85,"Débil",IF(BB134&lt;=95,"Moderado",IF(BB134=100,"Fuerte","")))</f>
        <v>Fuerte</v>
      </c>
      <c r="BD134" s="78" t="s">
        <v>170</v>
      </c>
      <c r="BE134" s="64" t="str">
        <f t="shared" ref="BE134" si="32">+IF(BD134="siempre","Fuerte",IF(BD134="Algunas veces","Moderado","Débil"))</f>
        <v>Fuerte</v>
      </c>
      <c r="BF134" s="64" t="str">
        <f t="shared" ref="BF134" si="33">IF(AND(BC134="Fuerte",BE134="Fuerte"),"Fuerte",IF(AND(BC128="Fuerte",BE128="Moderado"),"Moderado",IF(AND(BC128="Moderado",BE128="Fuerte"),"Moderado",IF(AND(BC128="Moderado",BE128="Moderado"),"Moderado","Débil"))))</f>
        <v>Fuerte</v>
      </c>
      <c r="BG134" s="64">
        <f t="shared" ref="BG134" si="34">IF(ISBLANK(BF134),"",IF(BF134="Débil", 0, IF(BF134="Moderado",50,100)))</f>
        <v>100</v>
      </c>
      <c r="BH134" s="66">
        <f>AVERAGE(BG134:BG134)</f>
        <v>100</v>
      </c>
      <c r="BI134" s="69" t="str">
        <f>IF(BH134&lt;=50, "Débil", IF(BH134&lt;=99,"Moderado","Fuerte"))</f>
        <v>Fuerte</v>
      </c>
      <c r="BJ134" s="70">
        <f>+IF(BI134="Fuerte",2,IF(BI134="Moderado",1,0))</f>
        <v>2</v>
      </c>
      <c r="BK134" s="70">
        <f>+AG134-BJ134</f>
        <v>0</v>
      </c>
      <c r="BL134" s="69" t="str">
        <f>+VLOOKUP(BK134,Listados!$J$18:$K$24,2,TRUE)</f>
        <v>Rara Vez</v>
      </c>
      <c r="BM134" s="69" t="str">
        <f>IF(ISBLANK(AH134),"",AH134)</f>
        <v>Mayor</v>
      </c>
      <c r="BN134" s="71" t="str">
        <f>IF(AND(BL134&lt;&gt;"",BM134&lt;&gt;""),VLOOKUP(BL134&amp;BM134,Listados!$M$3:$N$27,2,FALSE),"")</f>
        <v>Alto</v>
      </c>
      <c r="BO134" s="71" t="str">
        <f>+VLOOKUP(BN134,Listados!$P$3:$Q$6,2,FALSE)</f>
        <v>Reducir el riesgo</v>
      </c>
      <c r="BP134" s="173"/>
      <c r="BQ134" s="173"/>
      <c r="BR134" s="173"/>
      <c r="BS134" s="173"/>
      <c r="BT134" s="173"/>
      <c r="BU134" s="173"/>
      <c r="BV134" s="173"/>
      <c r="BW134" s="173"/>
      <c r="BX134" s="173"/>
      <c r="BY134" s="173"/>
      <c r="BZ134" s="173"/>
      <c r="CA134" s="173"/>
      <c r="CB134" s="173"/>
      <c r="CC134" s="173"/>
      <c r="CD134" s="173"/>
      <c r="CE134" s="174" t="s">
        <v>284</v>
      </c>
      <c r="CF134" s="174" t="s">
        <v>284</v>
      </c>
      <c r="CG134" s="174" t="s">
        <v>284</v>
      </c>
      <c r="CH134" s="174" t="s">
        <v>284</v>
      </c>
      <c r="CI134" s="174" t="s">
        <v>284</v>
      </c>
      <c r="CJ134" s="174" t="s">
        <v>284</v>
      </c>
    </row>
    <row r="135" spans="1:88" ht="28.5" customHeight="1" x14ac:dyDescent="0.25">
      <c r="A135" s="81"/>
      <c r="B135" s="73"/>
      <c r="C135" s="82"/>
      <c r="D135" s="83"/>
      <c r="E135" s="73"/>
      <c r="F135" s="84"/>
      <c r="G135" s="71"/>
      <c r="H135" s="86"/>
      <c r="I135" s="90"/>
      <c r="J135" s="84"/>
      <c r="K135" s="116"/>
      <c r="L135" s="67"/>
      <c r="M135" s="67"/>
      <c r="N135" s="67"/>
      <c r="O135" s="67"/>
      <c r="P135" s="67"/>
      <c r="Q135" s="73"/>
      <c r="R135" s="67"/>
      <c r="S135" s="67"/>
      <c r="T135" s="67"/>
      <c r="U135" s="67"/>
      <c r="V135" s="67"/>
      <c r="W135" s="67"/>
      <c r="X135" s="67"/>
      <c r="Y135" s="67"/>
      <c r="Z135" s="67"/>
      <c r="AA135" s="67"/>
      <c r="AB135" s="67"/>
      <c r="AC135" s="67"/>
      <c r="AD135" s="67"/>
      <c r="AE135" s="71"/>
      <c r="AF135" s="73"/>
      <c r="AG135" s="71"/>
      <c r="AH135" s="71" t="str">
        <f>+IF(OR(AF135=1,AF135&lt;=5),"Moderado",IF(OR(AF135=6,AF135&lt;=11),"Mayor","Catastrófico"))</f>
        <v>Moderado</v>
      </c>
      <c r="AI135" s="74"/>
      <c r="AJ135" s="71"/>
      <c r="AK135" s="76"/>
      <c r="AL135" s="76"/>
      <c r="AM135" s="79"/>
      <c r="AN135" s="79"/>
      <c r="AO135" s="52"/>
      <c r="AP135" s="79"/>
      <c r="AQ135" s="52"/>
      <c r="AR135" s="79"/>
      <c r="AS135" s="52"/>
      <c r="AT135" s="79"/>
      <c r="AU135" s="52"/>
      <c r="AV135" s="79"/>
      <c r="AW135" s="52"/>
      <c r="AX135" s="79"/>
      <c r="AY135" s="52"/>
      <c r="AZ135" s="79"/>
      <c r="BA135" s="52"/>
      <c r="BB135" s="65"/>
      <c r="BC135" s="65"/>
      <c r="BD135" s="79"/>
      <c r="BE135" s="65"/>
      <c r="BF135" s="65"/>
      <c r="BG135" s="65"/>
      <c r="BH135" s="66"/>
      <c r="BI135" s="69"/>
      <c r="BJ135" s="70"/>
      <c r="BK135" s="70"/>
      <c r="BL135" s="69"/>
      <c r="BM135" s="69"/>
      <c r="BN135" s="71"/>
      <c r="BO135" s="71"/>
      <c r="BP135" s="173"/>
      <c r="BQ135" s="173"/>
      <c r="BR135" s="173"/>
      <c r="BS135" s="173"/>
      <c r="BT135" s="173"/>
      <c r="BU135" s="173"/>
      <c r="BV135" s="173"/>
      <c r="BW135" s="173"/>
      <c r="BX135" s="173"/>
      <c r="BY135" s="173"/>
      <c r="BZ135" s="173"/>
      <c r="CA135" s="173"/>
      <c r="CB135" s="173"/>
      <c r="CC135" s="173"/>
      <c r="CD135" s="173"/>
      <c r="CE135" s="174"/>
      <c r="CF135" s="174"/>
      <c r="CG135" s="174"/>
      <c r="CH135" s="174"/>
      <c r="CI135" s="174"/>
      <c r="CJ135" s="174"/>
    </row>
    <row r="136" spans="1:88" ht="41.25" customHeight="1" x14ac:dyDescent="0.25">
      <c r="A136" s="81"/>
      <c r="B136" s="73"/>
      <c r="C136" s="82"/>
      <c r="D136" s="83"/>
      <c r="E136" s="73"/>
      <c r="F136" s="84"/>
      <c r="G136" s="71"/>
      <c r="H136" s="86"/>
      <c r="I136" s="90"/>
      <c r="J136" s="84"/>
      <c r="K136" s="85" t="s">
        <v>356</v>
      </c>
      <c r="L136" s="67"/>
      <c r="M136" s="67"/>
      <c r="N136" s="67"/>
      <c r="O136" s="67"/>
      <c r="P136" s="67"/>
      <c r="Q136" s="73"/>
      <c r="R136" s="67"/>
      <c r="S136" s="67"/>
      <c r="T136" s="67"/>
      <c r="U136" s="67"/>
      <c r="V136" s="67"/>
      <c r="W136" s="67"/>
      <c r="X136" s="67"/>
      <c r="Y136" s="67"/>
      <c r="Z136" s="67"/>
      <c r="AA136" s="67"/>
      <c r="AB136" s="67"/>
      <c r="AC136" s="67"/>
      <c r="AD136" s="67"/>
      <c r="AE136" s="71"/>
      <c r="AF136" s="73"/>
      <c r="AG136" s="71"/>
      <c r="AH136" s="71" t="str">
        <f>+IF(OR(AF136=1,AF136&lt;=5),"Moderado",IF(OR(AF136=6,AF136&lt;=11),"Mayor","Catastrófico"))</f>
        <v>Moderado</v>
      </c>
      <c r="AI136" s="74"/>
      <c r="AJ136" s="71"/>
      <c r="AK136" s="76"/>
      <c r="AL136" s="76"/>
      <c r="AM136" s="79"/>
      <c r="AN136" s="79"/>
      <c r="AO136" s="52"/>
      <c r="AP136" s="79"/>
      <c r="AQ136" s="52"/>
      <c r="AR136" s="79"/>
      <c r="AS136" s="52"/>
      <c r="AT136" s="79"/>
      <c r="AU136" s="52"/>
      <c r="AV136" s="79"/>
      <c r="AW136" s="52"/>
      <c r="AX136" s="79"/>
      <c r="AY136" s="52"/>
      <c r="AZ136" s="79"/>
      <c r="BA136" s="52"/>
      <c r="BB136" s="65"/>
      <c r="BC136" s="65"/>
      <c r="BD136" s="79"/>
      <c r="BE136" s="65"/>
      <c r="BF136" s="65"/>
      <c r="BG136" s="65"/>
      <c r="BH136" s="66"/>
      <c r="BI136" s="69"/>
      <c r="BJ136" s="70"/>
      <c r="BK136" s="70"/>
      <c r="BL136" s="69"/>
      <c r="BM136" s="69"/>
      <c r="BN136" s="71"/>
      <c r="BO136" s="71"/>
      <c r="BP136" s="173"/>
      <c r="BQ136" s="173"/>
      <c r="BR136" s="173"/>
      <c r="BS136" s="173"/>
      <c r="BT136" s="173"/>
      <c r="BU136" s="173"/>
      <c r="BV136" s="173"/>
      <c r="BW136" s="173"/>
      <c r="BX136" s="173"/>
      <c r="BY136" s="173"/>
      <c r="BZ136" s="173"/>
      <c r="CA136" s="173"/>
      <c r="CB136" s="173"/>
      <c r="CC136" s="173"/>
      <c r="CD136" s="173"/>
      <c r="CE136" s="174"/>
      <c r="CF136" s="174"/>
      <c r="CG136" s="174"/>
      <c r="CH136" s="174"/>
      <c r="CI136" s="174"/>
      <c r="CJ136" s="174"/>
    </row>
    <row r="137" spans="1:88" ht="27.75" customHeight="1" x14ac:dyDescent="0.25">
      <c r="A137" s="81"/>
      <c r="B137" s="73"/>
      <c r="C137" s="82"/>
      <c r="D137" s="83"/>
      <c r="E137" s="73"/>
      <c r="F137" s="84"/>
      <c r="G137" s="71"/>
      <c r="H137" s="86"/>
      <c r="I137" s="90"/>
      <c r="J137" s="84"/>
      <c r="K137" s="87"/>
      <c r="L137" s="67"/>
      <c r="M137" s="67"/>
      <c r="N137" s="67"/>
      <c r="O137" s="67"/>
      <c r="P137" s="67"/>
      <c r="Q137" s="73"/>
      <c r="R137" s="67"/>
      <c r="S137" s="67"/>
      <c r="T137" s="67"/>
      <c r="U137" s="67"/>
      <c r="V137" s="67"/>
      <c r="W137" s="67"/>
      <c r="X137" s="67"/>
      <c r="Y137" s="67"/>
      <c r="Z137" s="67"/>
      <c r="AA137" s="67"/>
      <c r="AB137" s="67"/>
      <c r="AC137" s="67"/>
      <c r="AD137" s="67"/>
      <c r="AE137" s="71"/>
      <c r="AF137" s="73"/>
      <c r="AG137" s="71"/>
      <c r="AH137" s="71" t="str">
        <f>+IF(OR(AF137=1,AF137&lt;=5),"Moderado",IF(OR(AF137=6,AF137&lt;=11),"Mayor","Catastrófico"))</f>
        <v>Moderado</v>
      </c>
      <c r="AI137" s="74"/>
      <c r="AJ137" s="71"/>
      <c r="AK137" s="76"/>
      <c r="AL137" s="76"/>
      <c r="AM137" s="79"/>
      <c r="AN137" s="79"/>
      <c r="AO137" s="52"/>
      <c r="AP137" s="79"/>
      <c r="AQ137" s="52"/>
      <c r="AR137" s="79"/>
      <c r="AS137" s="52"/>
      <c r="AT137" s="79"/>
      <c r="AU137" s="52"/>
      <c r="AV137" s="79"/>
      <c r="AW137" s="52"/>
      <c r="AX137" s="79"/>
      <c r="AY137" s="52"/>
      <c r="AZ137" s="79"/>
      <c r="BA137" s="52"/>
      <c r="BB137" s="65"/>
      <c r="BC137" s="65"/>
      <c r="BD137" s="79"/>
      <c r="BE137" s="65"/>
      <c r="BF137" s="65"/>
      <c r="BG137" s="65"/>
      <c r="BH137" s="66"/>
      <c r="BI137" s="69"/>
      <c r="BJ137" s="70"/>
      <c r="BK137" s="70"/>
      <c r="BL137" s="69"/>
      <c r="BM137" s="69"/>
      <c r="BN137" s="71"/>
      <c r="BO137" s="71"/>
      <c r="BP137" s="173"/>
      <c r="BQ137" s="173"/>
      <c r="BR137" s="173"/>
      <c r="BS137" s="173"/>
      <c r="BT137" s="173"/>
      <c r="BU137" s="173"/>
      <c r="BV137" s="173"/>
      <c r="BW137" s="173"/>
      <c r="BX137" s="173"/>
      <c r="BY137" s="173"/>
      <c r="BZ137" s="173"/>
      <c r="CA137" s="173"/>
      <c r="CB137" s="173"/>
      <c r="CC137" s="173"/>
      <c r="CD137" s="173"/>
      <c r="CE137" s="174"/>
      <c r="CF137" s="174"/>
      <c r="CG137" s="174"/>
      <c r="CH137" s="174"/>
      <c r="CI137" s="174"/>
      <c r="CJ137" s="174"/>
    </row>
    <row r="138" spans="1:88" ht="15" customHeight="1" x14ac:dyDescent="0.25">
      <c r="A138" s="81"/>
      <c r="B138" s="73"/>
      <c r="C138" s="82"/>
      <c r="D138" s="83"/>
      <c r="E138" s="73"/>
      <c r="F138" s="84"/>
      <c r="G138" s="71"/>
      <c r="H138" s="86"/>
      <c r="I138" s="90"/>
      <c r="J138" s="84"/>
      <c r="K138" s="116" t="s">
        <v>357</v>
      </c>
      <c r="L138" s="67"/>
      <c r="M138" s="67"/>
      <c r="N138" s="67"/>
      <c r="O138" s="67"/>
      <c r="P138" s="67"/>
      <c r="Q138" s="73"/>
      <c r="R138" s="67"/>
      <c r="S138" s="67"/>
      <c r="T138" s="67"/>
      <c r="U138" s="67"/>
      <c r="V138" s="67"/>
      <c r="W138" s="67"/>
      <c r="X138" s="67"/>
      <c r="Y138" s="67"/>
      <c r="Z138" s="67"/>
      <c r="AA138" s="67"/>
      <c r="AB138" s="67"/>
      <c r="AC138" s="67"/>
      <c r="AD138" s="67"/>
      <c r="AE138" s="71"/>
      <c r="AF138" s="73"/>
      <c r="AG138" s="71"/>
      <c r="AH138" s="71" t="str">
        <f>+IF(OR(AF138=1,AF138&lt;=5),"Moderado",IF(OR(AF138=6,AF138&lt;=11),"Mayor","Catastrófico"))</f>
        <v>Moderado</v>
      </c>
      <c r="AI138" s="74"/>
      <c r="AJ138" s="71"/>
      <c r="AK138" s="76"/>
      <c r="AL138" s="76"/>
      <c r="AM138" s="79"/>
      <c r="AN138" s="79"/>
      <c r="AO138" s="52"/>
      <c r="AP138" s="79"/>
      <c r="AQ138" s="52"/>
      <c r="AR138" s="79"/>
      <c r="AS138" s="52"/>
      <c r="AT138" s="79"/>
      <c r="AU138" s="52"/>
      <c r="AV138" s="79"/>
      <c r="AW138" s="52"/>
      <c r="AX138" s="79"/>
      <c r="AY138" s="52"/>
      <c r="AZ138" s="79"/>
      <c r="BA138" s="52"/>
      <c r="BB138" s="65"/>
      <c r="BC138" s="65"/>
      <c r="BD138" s="79"/>
      <c r="BE138" s="65"/>
      <c r="BF138" s="65"/>
      <c r="BG138" s="65"/>
      <c r="BH138" s="66"/>
      <c r="BI138" s="69"/>
      <c r="BJ138" s="70"/>
      <c r="BK138" s="70"/>
      <c r="BL138" s="69"/>
      <c r="BM138" s="69"/>
      <c r="BN138" s="71"/>
      <c r="BO138" s="71"/>
      <c r="BP138" s="173"/>
      <c r="BQ138" s="173"/>
      <c r="BR138" s="173"/>
      <c r="BS138" s="173"/>
      <c r="BT138" s="173"/>
      <c r="BU138" s="173"/>
      <c r="BV138" s="173"/>
      <c r="BW138" s="173"/>
      <c r="BX138" s="173"/>
      <c r="BY138" s="173"/>
      <c r="BZ138" s="173"/>
      <c r="CA138" s="173"/>
      <c r="CB138" s="173"/>
      <c r="CC138" s="173"/>
      <c r="CD138" s="173"/>
      <c r="CE138" s="174"/>
      <c r="CF138" s="174"/>
      <c r="CG138" s="174"/>
      <c r="CH138" s="174"/>
      <c r="CI138" s="174"/>
      <c r="CJ138" s="174"/>
    </row>
    <row r="139" spans="1:88" ht="30" customHeight="1" x14ac:dyDescent="0.25">
      <c r="A139" s="81"/>
      <c r="B139" s="73"/>
      <c r="C139" s="82"/>
      <c r="D139" s="83"/>
      <c r="E139" s="73"/>
      <c r="F139" s="84"/>
      <c r="G139" s="71"/>
      <c r="H139" s="87"/>
      <c r="I139" s="91"/>
      <c r="J139" s="84"/>
      <c r="K139" s="116"/>
      <c r="L139" s="67"/>
      <c r="M139" s="67"/>
      <c r="N139" s="67"/>
      <c r="O139" s="67"/>
      <c r="P139" s="67"/>
      <c r="Q139" s="73"/>
      <c r="R139" s="67"/>
      <c r="S139" s="67"/>
      <c r="T139" s="67"/>
      <c r="U139" s="67"/>
      <c r="V139" s="67"/>
      <c r="W139" s="67"/>
      <c r="X139" s="67"/>
      <c r="Y139" s="67"/>
      <c r="Z139" s="67"/>
      <c r="AA139" s="67"/>
      <c r="AB139" s="67"/>
      <c r="AC139" s="67"/>
      <c r="AD139" s="67"/>
      <c r="AE139" s="71"/>
      <c r="AF139" s="73"/>
      <c r="AG139" s="71"/>
      <c r="AH139" s="71" t="str">
        <f>+IF(OR(AF139=1,AF139&lt;=5),"Moderado",IF(OR(AF139=6,AF139&lt;=11),"Mayor","Catastrófico"))</f>
        <v>Moderado</v>
      </c>
      <c r="AI139" s="74"/>
      <c r="AJ139" s="71"/>
      <c r="AK139" s="77"/>
      <c r="AL139" s="77"/>
      <c r="AM139" s="80"/>
      <c r="AN139" s="80"/>
      <c r="AO139" s="52"/>
      <c r="AP139" s="80"/>
      <c r="AQ139" s="52"/>
      <c r="AR139" s="80"/>
      <c r="AS139" s="52"/>
      <c r="AT139" s="80"/>
      <c r="AU139" s="52"/>
      <c r="AV139" s="80"/>
      <c r="AW139" s="52"/>
      <c r="AX139" s="80"/>
      <c r="AY139" s="52"/>
      <c r="AZ139" s="80"/>
      <c r="BA139" s="52"/>
      <c r="BB139" s="72"/>
      <c r="BC139" s="72"/>
      <c r="BD139" s="80"/>
      <c r="BE139" s="72"/>
      <c r="BF139" s="72"/>
      <c r="BG139" s="72"/>
      <c r="BH139" s="66"/>
      <c r="BI139" s="69"/>
      <c r="BJ139" s="70"/>
      <c r="BK139" s="70"/>
      <c r="BL139" s="69"/>
      <c r="BM139" s="69"/>
      <c r="BN139" s="71"/>
      <c r="BO139" s="71"/>
      <c r="BP139" s="173"/>
      <c r="BQ139" s="173"/>
      <c r="BR139" s="173"/>
      <c r="BS139" s="173"/>
      <c r="BT139" s="173"/>
      <c r="BU139" s="173"/>
      <c r="BV139" s="173"/>
      <c r="BW139" s="173"/>
      <c r="BX139" s="173"/>
      <c r="BY139" s="173"/>
      <c r="BZ139" s="173"/>
      <c r="CA139" s="173"/>
      <c r="CB139" s="173"/>
      <c r="CC139" s="173"/>
      <c r="CD139" s="173"/>
      <c r="CE139" s="174"/>
      <c r="CF139" s="174"/>
      <c r="CG139" s="174"/>
      <c r="CH139" s="174"/>
      <c r="CI139" s="174"/>
      <c r="CJ139" s="174"/>
    </row>
    <row r="140" spans="1:88" ht="37.5" customHeight="1" x14ac:dyDescent="0.25">
      <c r="A140" s="81" t="s">
        <v>418</v>
      </c>
      <c r="B140" s="73" t="s">
        <v>368</v>
      </c>
      <c r="C140" s="82" t="s">
        <v>369</v>
      </c>
      <c r="D140" s="83" t="str">
        <f>'Riesgo Corrupción'!C47</f>
        <v>Posibilidad de afectación reputacional por la omisión o inoportuna divulgación de información de los Observatorios para toma de decisiones en beneficio privado o de un tercero</v>
      </c>
      <c r="E140" s="73" t="s">
        <v>284</v>
      </c>
      <c r="F140" s="84" t="s">
        <v>99</v>
      </c>
      <c r="G140" s="71" t="s">
        <v>143</v>
      </c>
      <c r="H140" s="85" t="s">
        <v>372</v>
      </c>
      <c r="I140" s="89" t="s">
        <v>274</v>
      </c>
      <c r="J140" s="84" t="s">
        <v>101</v>
      </c>
      <c r="K140" s="116" t="s">
        <v>373</v>
      </c>
      <c r="L140" s="67" t="s">
        <v>168</v>
      </c>
      <c r="M140" s="67" t="s">
        <v>168</v>
      </c>
      <c r="N140" s="67" t="s">
        <v>168</v>
      </c>
      <c r="O140" s="67" t="s">
        <v>172</v>
      </c>
      <c r="P140" s="67" t="s">
        <v>168</v>
      </c>
      <c r="Q140" s="73" t="s">
        <v>172</v>
      </c>
      <c r="R140" s="67" t="s">
        <v>172</v>
      </c>
      <c r="S140" s="67" t="s">
        <v>172</v>
      </c>
      <c r="T140" s="67" t="s">
        <v>168</v>
      </c>
      <c r="U140" s="67" t="s">
        <v>172</v>
      </c>
      <c r="V140" s="67" t="s">
        <v>168</v>
      </c>
      <c r="W140" s="67" t="s">
        <v>168</v>
      </c>
      <c r="X140" s="67" t="s">
        <v>172</v>
      </c>
      <c r="Y140" s="67" t="s">
        <v>172</v>
      </c>
      <c r="Z140" s="67" t="s">
        <v>168</v>
      </c>
      <c r="AA140" s="67" t="s">
        <v>172</v>
      </c>
      <c r="AB140" s="67" t="s">
        <v>172</v>
      </c>
      <c r="AC140" s="67" t="s">
        <v>172</v>
      </c>
      <c r="AD140" s="67" t="s">
        <v>172</v>
      </c>
      <c r="AE140" s="71">
        <f>COUNTIF(L140:AD145, "SI")</f>
        <v>8</v>
      </c>
      <c r="AF140" s="73" t="s">
        <v>117</v>
      </c>
      <c r="AG140" s="71">
        <f>+VLOOKUP(AF140,[6]Listados!$K$8:$L$12,2,0)</f>
        <v>2</v>
      </c>
      <c r="AH140" s="71" t="str">
        <f>+IF(OR(AE140=1,AE140&lt;=5),"Moderado",IF(OR(AE140=6,AE140&lt;=11),"Mayor","Catastrófico"))</f>
        <v>Mayor</v>
      </c>
      <c r="AI140" s="74"/>
      <c r="AJ140" s="71" t="str">
        <f>IF(AND(AF140&lt;&gt;"",AH140&lt;&gt;""),VLOOKUP(AF140&amp;AH140,Listados!$M$3:$N$27,2,FALSE),"")</f>
        <v>Alto</v>
      </c>
      <c r="AK140" s="75" t="str">
        <f>'Descripción del Control '!B23</f>
        <v>El profesional designado por el jefe de la Oficina Asesora de Planeación recibe cuatrimestralmente el reporte de los tres (3) observatorios de la entidad por parte de los Líderes de los observatorios, verifica la información de acuerdo con lo establecido en la Resolución 0949 de 2022 y elabora un informe. En caso de que se presente una inconsistencia en el reporte se notificará a través de comunicación oficial al líder del observatorio para que se subsane. Como evidencia de la ejecución del control queda el informe cuatrimestral de los observatorios de la entidad y la publicación en la página web.</v>
      </c>
      <c r="AL140" s="75" t="s">
        <v>372</v>
      </c>
      <c r="AM140" s="78" t="s">
        <v>107</v>
      </c>
      <c r="AN140" s="78" t="s">
        <v>168</v>
      </c>
      <c r="AO140" s="52">
        <f>+IF(AN140="si",15,"")</f>
        <v>15</v>
      </c>
      <c r="AP140" s="78" t="s">
        <v>168</v>
      </c>
      <c r="AQ140" s="52">
        <f>+IF(AP140="si",15,"")</f>
        <v>15</v>
      </c>
      <c r="AR140" s="78" t="s">
        <v>168</v>
      </c>
      <c r="AS140" s="52">
        <f>+IF(AR140="si",15,"")</f>
        <v>15</v>
      </c>
      <c r="AT140" s="78" t="s">
        <v>191</v>
      </c>
      <c r="AU140" s="52">
        <f>+IF(AT140="Prevenir",15,IF(AT140="Detectar",10,""))</f>
        <v>15</v>
      </c>
      <c r="AV140" s="78" t="s">
        <v>168</v>
      </c>
      <c r="AW140" s="52">
        <f>+IF(AV140="si",15,"")</f>
        <v>15</v>
      </c>
      <c r="AX140" s="78" t="s">
        <v>168</v>
      </c>
      <c r="AY140" s="52">
        <f>+IF(AX140="si",15,"")</f>
        <v>15</v>
      </c>
      <c r="AZ140" s="78" t="s">
        <v>169</v>
      </c>
      <c r="BA140" s="52">
        <f>+IF(AZ140="Completa",10,IF(AZ140="Incompleta",5,""))</f>
        <v>10</v>
      </c>
      <c r="BB140" s="64">
        <f>IF((SUM(AO140,AQ140,AS140,AU140,AW140,AY140,BA140)=0),"",(SUM(AO140,AQ140,AS140,AU140,AW140,AY140,BA140)))</f>
        <v>100</v>
      </c>
      <c r="BC140" s="64" t="str">
        <f>IF(BB140&lt;=85,"Débil",IF(BB140&lt;=95,"Moderado",IF(BB140=100,"Fuerte","")))</f>
        <v>Fuerte</v>
      </c>
      <c r="BD140" s="78" t="s">
        <v>170</v>
      </c>
      <c r="BE140" s="64" t="str">
        <f t="shared" ref="BE140" si="35">+IF(BD140="siempre","Fuerte",IF(BD140="Algunas veces","Moderado","Débil"))</f>
        <v>Fuerte</v>
      </c>
      <c r="BF140" s="64" t="str">
        <f t="shared" ref="BF140" si="36">IF(AND(BC140="Fuerte",BE140="Fuerte"),"Fuerte",IF(AND(BC134="Fuerte",BE134="Moderado"),"Moderado",IF(AND(BC134="Moderado",BE134="Fuerte"),"Moderado",IF(AND(BC134="Moderado",BE134="Moderado"),"Moderado","Débil"))))</f>
        <v>Fuerte</v>
      </c>
      <c r="BG140" s="64">
        <f t="shared" ref="BG140" si="37">IF(ISBLANK(BF140),"",IF(BF140="Débil", 0, IF(BF140="Moderado",50,100)))</f>
        <v>100</v>
      </c>
      <c r="BH140" s="66">
        <f>AVERAGE(BG140:BG140)</f>
        <v>100</v>
      </c>
      <c r="BI140" s="69" t="str">
        <f>IF(BH140&lt;=50, "Débil", IF(BH140&lt;=99,"Moderado","Fuerte"))</f>
        <v>Fuerte</v>
      </c>
      <c r="BJ140" s="70">
        <f>+IF(BI140="Fuerte",2,IF(BI140="Moderado",1,0))</f>
        <v>2</v>
      </c>
      <c r="BK140" s="70">
        <f>+AG140-BJ140</f>
        <v>0</v>
      </c>
      <c r="BL140" s="69" t="str">
        <f>+VLOOKUP(BK140,Listados!$J$18:$K$24,2,TRUE)</f>
        <v>Rara Vez</v>
      </c>
      <c r="BM140" s="69" t="str">
        <f>IF(ISBLANK(AH140),"",AH140)</f>
        <v>Mayor</v>
      </c>
      <c r="BN140" s="71" t="str">
        <f>IF(AND(BL140&lt;&gt;"",BM140&lt;&gt;""),VLOOKUP(BL140&amp;BM140,Listados!$M$3:$N$27,2,FALSE),"")</f>
        <v>Alto</v>
      </c>
      <c r="BO140" s="71" t="str">
        <f>+VLOOKUP(BN140,Listados!$P$3:$Q$6,2,FALSE)</f>
        <v>Reducir el riesgo</v>
      </c>
      <c r="BP140" s="173"/>
      <c r="BQ140" s="173"/>
      <c r="BR140" s="173"/>
      <c r="BS140" s="173"/>
      <c r="BT140" s="173"/>
      <c r="BU140" s="173"/>
      <c r="BV140" s="173"/>
      <c r="BW140" s="173"/>
      <c r="BX140" s="173"/>
      <c r="BY140" s="173"/>
      <c r="BZ140" s="173"/>
      <c r="CA140" s="173"/>
      <c r="CB140" s="173"/>
      <c r="CC140" s="173"/>
      <c r="CD140" s="173"/>
      <c r="CE140" s="174" t="s">
        <v>284</v>
      </c>
      <c r="CF140" s="174" t="s">
        <v>284</v>
      </c>
      <c r="CG140" s="174" t="s">
        <v>284</v>
      </c>
      <c r="CH140" s="174" t="s">
        <v>284</v>
      </c>
      <c r="CI140" s="174" t="s">
        <v>284</v>
      </c>
      <c r="CJ140" s="174" t="s">
        <v>284</v>
      </c>
    </row>
    <row r="141" spans="1:88" ht="25.5" customHeight="1" x14ac:dyDescent="0.25">
      <c r="A141" s="81"/>
      <c r="B141" s="73"/>
      <c r="C141" s="82"/>
      <c r="D141" s="83"/>
      <c r="E141" s="73"/>
      <c r="F141" s="84"/>
      <c r="G141" s="71"/>
      <c r="H141" s="86"/>
      <c r="I141" s="90"/>
      <c r="J141" s="84"/>
      <c r="K141" s="116"/>
      <c r="L141" s="67"/>
      <c r="M141" s="67"/>
      <c r="N141" s="67"/>
      <c r="O141" s="67"/>
      <c r="P141" s="67"/>
      <c r="Q141" s="73"/>
      <c r="R141" s="67"/>
      <c r="S141" s="67"/>
      <c r="T141" s="67"/>
      <c r="U141" s="67"/>
      <c r="V141" s="67"/>
      <c r="W141" s="67"/>
      <c r="X141" s="67"/>
      <c r="Y141" s="67"/>
      <c r="Z141" s="67"/>
      <c r="AA141" s="67"/>
      <c r="AB141" s="67"/>
      <c r="AC141" s="67"/>
      <c r="AD141" s="67"/>
      <c r="AE141" s="71"/>
      <c r="AF141" s="73"/>
      <c r="AG141" s="71"/>
      <c r="AH141" s="71" t="str">
        <f>+IF(OR(AF141=1,AF141&lt;=5),"Moderado",IF(OR(AF141=6,AF141&lt;=11),"Mayor","Catastrófico"))</f>
        <v>Moderado</v>
      </c>
      <c r="AI141" s="74"/>
      <c r="AJ141" s="71"/>
      <c r="AK141" s="76"/>
      <c r="AL141" s="76"/>
      <c r="AM141" s="79"/>
      <c r="AN141" s="79"/>
      <c r="AO141" s="52"/>
      <c r="AP141" s="79"/>
      <c r="AQ141" s="52"/>
      <c r="AR141" s="79"/>
      <c r="AS141" s="52"/>
      <c r="AT141" s="79"/>
      <c r="AU141" s="52"/>
      <c r="AV141" s="79"/>
      <c r="AW141" s="52"/>
      <c r="AX141" s="79"/>
      <c r="AY141" s="52"/>
      <c r="AZ141" s="79"/>
      <c r="BA141" s="52"/>
      <c r="BB141" s="65"/>
      <c r="BC141" s="65"/>
      <c r="BD141" s="79"/>
      <c r="BE141" s="65"/>
      <c r="BF141" s="65"/>
      <c r="BG141" s="65"/>
      <c r="BH141" s="66"/>
      <c r="BI141" s="69"/>
      <c r="BJ141" s="70"/>
      <c r="BK141" s="70"/>
      <c r="BL141" s="69"/>
      <c r="BM141" s="69"/>
      <c r="BN141" s="71"/>
      <c r="BO141" s="71"/>
      <c r="BP141" s="173"/>
      <c r="BQ141" s="173"/>
      <c r="BR141" s="173"/>
      <c r="BS141" s="173"/>
      <c r="BT141" s="173"/>
      <c r="BU141" s="173"/>
      <c r="BV141" s="173"/>
      <c r="BW141" s="173"/>
      <c r="BX141" s="173"/>
      <c r="BY141" s="173"/>
      <c r="BZ141" s="173"/>
      <c r="CA141" s="173"/>
      <c r="CB141" s="173"/>
      <c r="CC141" s="173"/>
      <c r="CD141" s="173"/>
      <c r="CE141" s="174"/>
      <c r="CF141" s="174"/>
      <c r="CG141" s="174"/>
      <c r="CH141" s="174"/>
      <c r="CI141" s="174"/>
      <c r="CJ141" s="174"/>
    </row>
    <row r="142" spans="1:88" ht="25.5" customHeight="1" x14ac:dyDescent="0.25">
      <c r="A142" s="81"/>
      <c r="B142" s="73"/>
      <c r="C142" s="82"/>
      <c r="D142" s="83"/>
      <c r="E142" s="73"/>
      <c r="F142" s="84"/>
      <c r="G142" s="71"/>
      <c r="H142" s="86"/>
      <c r="I142" s="90"/>
      <c r="J142" s="84"/>
      <c r="K142" s="116"/>
      <c r="L142" s="67"/>
      <c r="M142" s="67"/>
      <c r="N142" s="67"/>
      <c r="O142" s="67"/>
      <c r="P142" s="67"/>
      <c r="Q142" s="73"/>
      <c r="R142" s="67"/>
      <c r="S142" s="67"/>
      <c r="T142" s="67"/>
      <c r="U142" s="67"/>
      <c r="V142" s="67"/>
      <c r="W142" s="67"/>
      <c r="X142" s="67"/>
      <c r="Y142" s="67"/>
      <c r="Z142" s="67"/>
      <c r="AA142" s="67"/>
      <c r="AB142" s="67"/>
      <c r="AC142" s="67"/>
      <c r="AD142" s="67"/>
      <c r="AE142" s="71"/>
      <c r="AF142" s="73"/>
      <c r="AG142" s="71"/>
      <c r="AH142" s="71" t="str">
        <f>+IF(OR(AF142=1,AF142&lt;=5),"Moderado",IF(OR(AF142=6,AF142&lt;=11),"Mayor","Catastrófico"))</f>
        <v>Moderado</v>
      </c>
      <c r="AI142" s="74"/>
      <c r="AJ142" s="71"/>
      <c r="AK142" s="76"/>
      <c r="AL142" s="76"/>
      <c r="AM142" s="79"/>
      <c r="AN142" s="79"/>
      <c r="AO142" s="52"/>
      <c r="AP142" s="79"/>
      <c r="AQ142" s="52"/>
      <c r="AR142" s="79"/>
      <c r="AS142" s="52"/>
      <c r="AT142" s="79"/>
      <c r="AU142" s="52"/>
      <c r="AV142" s="79"/>
      <c r="AW142" s="52"/>
      <c r="AX142" s="79"/>
      <c r="AY142" s="52"/>
      <c r="AZ142" s="79"/>
      <c r="BA142" s="52"/>
      <c r="BB142" s="65"/>
      <c r="BC142" s="65"/>
      <c r="BD142" s="79"/>
      <c r="BE142" s="65"/>
      <c r="BF142" s="65"/>
      <c r="BG142" s="65"/>
      <c r="BH142" s="66"/>
      <c r="BI142" s="69"/>
      <c r="BJ142" s="70"/>
      <c r="BK142" s="70"/>
      <c r="BL142" s="69"/>
      <c r="BM142" s="69"/>
      <c r="BN142" s="71"/>
      <c r="BO142" s="71"/>
      <c r="BP142" s="173"/>
      <c r="BQ142" s="173"/>
      <c r="BR142" s="173"/>
      <c r="BS142" s="173"/>
      <c r="BT142" s="173"/>
      <c r="BU142" s="173"/>
      <c r="BV142" s="173"/>
      <c r="BW142" s="173"/>
      <c r="BX142" s="173"/>
      <c r="BY142" s="173"/>
      <c r="BZ142" s="173"/>
      <c r="CA142" s="173"/>
      <c r="CB142" s="173"/>
      <c r="CC142" s="173"/>
      <c r="CD142" s="173"/>
      <c r="CE142" s="174"/>
      <c r="CF142" s="174"/>
      <c r="CG142" s="174"/>
      <c r="CH142" s="174"/>
      <c r="CI142" s="174"/>
      <c r="CJ142" s="174"/>
    </row>
    <row r="143" spans="1:88" ht="33" customHeight="1" x14ac:dyDescent="0.25">
      <c r="A143" s="81"/>
      <c r="B143" s="73"/>
      <c r="C143" s="82"/>
      <c r="D143" s="83"/>
      <c r="E143" s="73"/>
      <c r="F143" s="84"/>
      <c r="G143" s="71"/>
      <c r="H143" s="86"/>
      <c r="I143" s="90"/>
      <c r="J143" s="84"/>
      <c r="K143" s="116" t="s">
        <v>374</v>
      </c>
      <c r="L143" s="67"/>
      <c r="M143" s="67"/>
      <c r="N143" s="67"/>
      <c r="O143" s="67"/>
      <c r="P143" s="67"/>
      <c r="Q143" s="73"/>
      <c r="R143" s="67"/>
      <c r="S143" s="67"/>
      <c r="T143" s="67"/>
      <c r="U143" s="67"/>
      <c r="V143" s="67"/>
      <c r="W143" s="67"/>
      <c r="X143" s="67"/>
      <c r="Y143" s="67"/>
      <c r="Z143" s="67"/>
      <c r="AA143" s="67"/>
      <c r="AB143" s="67"/>
      <c r="AC143" s="67"/>
      <c r="AD143" s="67"/>
      <c r="AE143" s="71"/>
      <c r="AF143" s="73"/>
      <c r="AG143" s="71"/>
      <c r="AH143" s="71" t="str">
        <f>+IF(OR(AF143=1,AF143&lt;=5),"Moderado",IF(OR(AF143=6,AF143&lt;=11),"Mayor","Catastrófico"))</f>
        <v>Moderado</v>
      </c>
      <c r="AI143" s="74"/>
      <c r="AJ143" s="71"/>
      <c r="AK143" s="76"/>
      <c r="AL143" s="76"/>
      <c r="AM143" s="79"/>
      <c r="AN143" s="79"/>
      <c r="AO143" s="52"/>
      <c r="AP143" s="79"/>
      <c r="AQ143" s="52"/>
      <c r="AR143" s="79"/>
      <c r="AS143" s="52"/>
      <c r="AT143" s="79"/>
      <c r="AU143" s="52"/>
      <c r="AV143" s="79"/>
      <c r="AW143" s="52"/>
      <c r="AX143" s="79"/>
      <c r="AY143" s="52"/>
      <c r="AZ143" s="79"/>
      <c r="BA143" s="52"/>
      <c r="BB143" s="65"/>
      <c r="BC143" s="65"/>
      <c r="BD143" s="79"/>
      <c r="BE143" s="65"/>
      <c r="BF143" s="65"/>
      <c r="BG143" s="65"/>
      <c r="BH143" s="66"/>
      <c r="BI143" s="69"/>
      <c r="BJ143" s="70"/>
      <c r="BK143" s="70"/>
      <c r="BL143" s="69"/>
      <c r="BM143" s="69"/>
      <c r="BN143" s="71"/>
      <c r="BO143" s="71"/>
      <c r="BP143" s="173"/>
      <c r="BQ143" s="173"/>
      <c r="BR143" s="173"/>
      <c r="BS143" s="173"/>
      <c r="BT143" s="173"/>
      <c r="BU143" s="173"/>
      <c r="BV143" s="173"/>
      <c r="BW143" s="173"/>
      <c r="BX143" s="173"/>
      <c r="BY143" s="173"/>
      <c r="BZ143" s="173"/>
      <c r="CA143" s="173"/>
      <c r="CB143" s="173"/>
      <c r="CC143" s="173"/>
      <c r="CD143" s="173"/>
      <c r="CE143" s="174"/>
      <c r="CF143" s="174"/>
      <c r="CG143" s="174"/>
      <c r="CH143" s="174"/>
      <c r="CI143" s="174"/>
      <c r="CJ143" s="174"/>
    </row>
    <row r="144" spans="1:88" ht="32.25" customHeight="1" x14ac:dyDescent="0.25">
      <c r="A144" s="81"/>
      <c r="B144" s="73"/>
      <c r="C144" s="82"/>
      <c r="D144" s="83"/>
      <c r="E144" s="73"/>
      <c r="F144" s="84"/>
      <c r="G144" s="71"/>
      <c r="H144" s="86"/>
      <c r="I144" s="90"/>
      <c r="J144" s="84"/>
      <c r="K144" s="116"/>
      <c r="L144" s="67"/>
      <c r="M144" s="67"/>
      <c r="N144" s="67"/>
      <c r="O144" s="67"/>
      <c r="P144" s="67"/>
      <c r="Q144" s="73"/>
      <c r="R144" s="67"/>
      <c r="S144" s="67"/>
      <c r="T144" s="67"/>
      <c r="U144" s="67"/>
      <c r="V144" s="67"/>
      <c r="W144" s="67"/>
      <c r="X144" s="67"/>
      <c r="Y144" s="67"/>
      <c r="Z144" s="67"/>
      <c r="AA144" s="67"/>
      <c r="AB144" s="67"/>
      <c r="AC144" s="67"/>
      <c r="AD144" s="67"/>
      <c r="AE144" s="71"/>
      <c r="AF144" s="73"/>
      <c r="AG144" s="71"/>
      <c r="AH144" s="71" t="str">
        <f>+IF(OR(AF144=1,AF144&lt;=5),"Moderado",IF(OR(AF144=6,AF144&lt;=11),"Mayor","Catastrófico"))</f>
        <v>Moderado</v>
      </c>
      <c r="AI144" s="74"/>
      <c r="AJ144" s="71"/>
      <c r="AK144" s="76"/>
      <c r="AL144" s="76"/>
      <c r="AM144" s="79"/>
      <c r="AN144" s="79"/>
      <c r="AO144" s="52"/>
      <c r="AP144" s="79"/>
      <c r="AQ144" s="52"/>
      <c r="AR144" s="79"/>
      <c r="AS144" s="52"/>
      <c r="AT144" s="79"/>
      <c r="AU144" s="52"/>
      <c r="AV144" s="79"/>
      <c r="AW144" s="52"/>
      <c r="AX144" s="79"/>
      <c r="AY144" s="52"/>
      <c r="AZ144" s="79"/>
      <c r="BA144" s="52"/>
      <c r="BB144" s="65"/>
      <c r="BC144" s="65"/>
      <c r="BD144" s="79"/>
      <c r="BE144" s="65"/>
      <c r="BF144" s="65"/>
      <c r="BG144" s="65"/>
      <c r="BH144" s="66"/>
      <c r="BI144" s="69"/>
      <c r="BJ144" s="70"/>
      <c r="BK144" s="70"/>
      <c r="BL144" s="69"/>
      <c r="BM144" s="69"/>
      <c r="BN144" s="71"/>
      <c r="BO144" s="71"/>
      <c r="BP144" s="173"/>
      <c r="BQ144" s="173"/>
      <c r="BR144" s="173"/>
      <c r="BS144" s="173"/>
      <c r="BT144" s="173"/>
      <c r="BU144" s="173"/>
      <c r="BV144" s="173"/>
      <c r="BW144" s="173"/>
      <c r="BX144" s="173"/>
      <c r="BY144" s="173"/>
      <c r="BZ144" s="173"/>
      <c r="CA144" s="173"/>
      <c r="CB144" s="173"/>
      <c r="CC144" s="173"/>
      <c r="CD144" s="173"/>
      <c r="CE144" s="174"/>
      <c r="CF144" s="174"/>
      <c r="CG144" s="174"/>
      <c r="CH144" s="174"/>
      <c r="CI144" s="174"/>
      <c r="CJ144" s="174"/>
    </row>
    <row r="145" spans="1:88" ht="15" customHeight="1" x14ac:dyDescent="0.25">
      <c r="A145" s="81"/>
      <c r="B145" s="73"/>
      <c r="C145" s="82"/>
      <c r="D145" s="83"/>
      <c r="E145" s="73"/>
      <c r="F145" s="84"/>
      <c r="G145" s="71"/>
      <c r="H145" s="87"/>
      <c r="I145" s="91"/>
      <c r="J145" s="84"/>
      <c r="K145" s="116"/>
      <c r="L145" s="67"/>
      <c r="M145" s="67"/>
      <c r="N145" s="67"/>
      <c r="O145" s="67"/>
      <c r="P145" s="67"/>
      <c r="Q145" s="73"/>
      <c r="R145" s="67"/>
      <c r="S145" s="67"/>
      <c r="T145" s="67"/>
      <c r="U145" s="67"/>
      <c r="V145" s="67"/>
      <c r="W145" s="67"/>
      <c r="X145" s="67"/>
      <c r="Y145" s="67"/>
      <c r="Z145" s="67"/>
      <c r="AA145" s="67"/>
      <c r="AB145" s="67"/>
      <c r="AC145" s="67"/>
      <c r="AD145" s="67"/>
      <c r="AE145" s="71"/>
      <c r="AF145" s="73"/>
      <c r="AG145" s="71"/>
      <c r="AH145" s="71" t="str">
        <f>+IF(OR(AF145=1,AF145&lt;=5),"Moderado",IF(OR(AF145=6,AF145&lt;=11),"Mayor","Catastrófico"))</f>
        <v>Moderado</v>
      </c>
      <c r="AI145" s="74"/>
      <c r="AJ145" s="71"/>
      <c r="AK145" s="77"/>
      <c r="AL145" s="77"/>
      <c r="AM145" s="80"/>
      <c r="AN145" s="80"/>
      <c r="AO145" s="52"/>
      <c r="AP145" s="80"/>
      <c r="AQ145" s="52"/>
      <c r="AR145" s="80"/>
      <c r="AS145" s="52"/>
      <c r="AT145" s="80"/>
      <c r="AU145" s="52"/>
      <c r="AV145" s="80"/>
      <c r="AW145" s="52"/>
      <c r="AX145" s="80"/>
      <c r="AY145" s="52"/>
      <c r="AZ145" s="80"/>
      <c r="BA145" s="52"/>
      <c r="BB145" s="72"/>
      <c r="BC145" s="72"/>
      <c r="BD145" s="80"/>
      <c r="BE145" s="72"/>
      <c r="BF145" s="72"/>
      <c r="BG145" s="72"/>
      <c r="BH145" s="66"/>
      <c r="BI145" s="69"/>
      <c r="BJ145" s="70"/>
      <c r="BK145" s="70"/>
      <c r="BL145" s="69"/>
      <c r="BM145" s="69"/>
      <c r="BN145" s="71"/>
      <c r="BO145" s="71"/>
      <c r="BP145" s="173"/>
      <c r="BQ145" s="173"/>
      <c r="BR145" s="173"/>
      <c r="BS145" s="173"/>
      <c r="BT145" s="173"/>
      <c r="BU145" s="173"/>
      <c r="BV145" s="173"/>
      <c r="BW145" s="173"/>
      <c r="BX145" s="173"/>
      <c r="BY145" s="173"/>
      <c r="BZ145" s="173"/>
      <c r="CA145" s="173"/>
      <c r="CB145" s="173"/>
      <c r="CC145" s="173"/>
      <c r="CD145" s="173"/>
      <c r="CE145" s="174"/>
      <c r="CF145" s="174"/>
      <c r="CG145" s="174"/>
      <c r="CH145" s="174"/>
      <c r="CI145" s="174"/>
      <c r="CJ145" s="174"/>
    </row>
    <row r="146" spans="1:88" ht="36.75" customHeight="1" x14ac:dyDescent="0.25">
      <c r="A146" s="81" t="s">
        <v>419</v>
      </c>
      <c r="B146" s="73" t="s">
        <v>368</v>
      </c>
      <c r="C146" s="82" t="s">
        <v>369</v>
      </c>
      <c r="D146" s="83" t="str">
        <f>'Riesgo Corrupción'!C48</f>
        <v>Posibilidad de afectación reputacional por la manipulación o alteración de la información sobre las evaluaciones institucionales para beneficio propio o de un tercero</v>
      </c>
      <c r="E146" s="73" t="s">
        <v>284</v>
      </c>
      <c r="F146" s="84" t="s">
        <v>99</v>
      </c>
      <c r="G146" s="71" t="s">
        <v>143</v>
      </c>
      <c r="H146" s="85" t="s">
        <v>377</v>
      </c>
      <c r="I146" s="89" t="s">
        <v>274</v>
      </c>
      <c r="J146" s="84" t="s">
        <v>101</v>
      </c>
      <c r="K146" s="55" t="s">
        <v>351</v>
      </c>
      <c r="L146" s="67" t="s">
        <v>168</v>
      </c>
      <c r="M146" s="67" t="s">
        <v>168</v>
      </c>
      <c r="N146" s="67" t="s">
        <v>168</v>
      </c>
      <c r="O146" s="67" t="s">
        <v>172</v>
      </c>
      <c r="P146" s="67" t="s">
        <v>168</v>
      </c>
      <c r="Q146" s="73" t="s">
        <v>172</v>
      </c>
      <c r="R146" s="67" t="s">
        <v>168</v>
      </c>
      <c r="S146" s="67" t="s">
        <v>172</v>
      </c>
      <c r="T146" s="67" t="s">
        <v>168</v>
      </c>
      <c r="U146" s="67" t="s">
        <v>172</v>
      </c>
      <c r="V146" s="67" t="s">
        <v>168</v>
      </c>
      <c r="W146" s="67" t="s">
        <v>168</v>
      </c>
      <c r="X146" s="67" t="s">
        <v>172</v>
      </c>
      <c r="Y146" s="67" t="s">
        <v>172</v>
      </c>
      <c r="Z146" s="67" t="s">
        <v>168</v>
      </c>
      <c r="AA146" s="67" t="s">
        <v>172</v>
      </c>
      <c r="AB146" s="67" t="s">
        <v>172</v>
      </c>
      <c r="AC146" s="67" t="s">
        <v>172</v>
      </c>
      <c r="AD146" s="67" t="s">
        <v>172</v>
      </c>
      <c r="AE146" s="71">
        <f>COUNTIF(L146:AD151, "SI")</f>
        <v>9</v>
      </c>
      <c r="AF146" s="73" t="s">
        <v>117</v>
      </c>
      <c r="AG146" s="71">
        <f>+VLOOKUP(AF146,[6]Listados!$K$8:$L$12,2,0)</f>
        <v>2</v>
      </c>
      <c r="AH146" s="71" t="str">
        <f>+IF(OR(AE146=1,AE146&lt;=5),"Moderado",IF(OR(AE146=6,AE146&lt;=11),"Mayor","Catastrófico"))</f>
        <v>Mayor</v>
      </c>
      <c r="AI146" s="74"/>
      <c r="AJ146" s="71" t="str">
        <f>IF(AND(AF146&lt;&gt;"",AH146&lt;&gt;""),VLOOKUP(AF146&amp;AH146,Listados!$M$3:$N$27,2,FALSE),"")</f>
        <v>Alto</v>
      </c>
      <c r="AK146" s="75" t="str">
        <f>'Descripción del Control '!B24</f>
        <v xml:space="preserve">Los profesionales designados por el jefe de la Oficina Asesora de Planeación realizan documentos e informes donde se describe de dónde proviene la información que sirve de insumo para las evaluaciones de los programas, políticas y proyectos. Esta información es validada tanto por el equipo de Evaluaciones de la Oficina Asesora de Planeación, como por la dependencia a cargo del programa/política que se este evaluando, cada vez que es programado en la agenda de evaluación. En caso de que se presente alguna inconsistencia, se notificará a través de una comunicación oficial al jefe de la dependencia correspondiente. Como evidencia de la ejecición del control se deja el informe final de la evaluación institucional adelantada. </v>
      </c>
      <c r="AL146" s="75" t="s">
        <v>377</v>
      </c>
      <c r="AM146" s="78" t="s">
        <v>107</v>
      </c>
      <c r="AN146" s="78" t="s">
        <v>168</v>
      </c>
      <c r="AO146" s="52">
        <f>+IF(AN146="si",15,"")</f>
        <v>15</v>
      </c>
      <c r="AP146" s="78" t="s">
        <v>168</v>
      </c>
      <c r="AQ146" s="52">
        <f>+IF(AP146="si",15,"")</f>
        <v>15</v>
      </c>
      <c r="AR146" s="78" t="s">
        <v>168</v>
      </c>
      <c r="AS146" s="52">
        <f>+IF(AR146="si",15,"")</f>
        <v>15</v>
      </c>
      <c r="AT146" s="78" t="s">
        <v>191</v>
      </c>
      <c r="AU146" s="52">
        <f>+IF(AT146="Prevenir",15,IF(AT146="Detectar",10,""))</f>
        <v>15</v>
      </c>
      <c r="AV146" s="78" t="s">
        <v>168</v>
      </c>
      <c r="AW146" s="52">
        <f>+IF(AV146="si",15,"")</f>
        <v>15</v>
      </c>
      <c r="AX146" s="78" t="s">
        <v>168</v>
      </c>
      <c r="AY146" s="52">
        <f>+IF(AX146="si",15,"")</f>
        <v>15</v>
      </c>
      <c r="AZ146" s="78" t="s">
        <v>169</v>
      </c>
      <c r="BA146" s="52">
        <f>+IF(AZ146="Completa",10,IF(AZ146="Incompleta",5,""))</f>
        <v>10</v>
      </c>
      <c r="BB146" s="64">
        <f>IF((SUM(AO146,AQ146,AS146,AU146,AW146,AY146,BA146)=0),"",(SUM(AO146,AQ146,AS146,AU146,AW146,AY146,BA146)))</f>
        <v>100</v>
      </c>
      <c r="BC146" s="64" t="str">
        <f>IF(BB146&lt;=85,"Débil",IF(BB146&lt;=95,"Moderado",IF(BB146=100,"Fuerte","")))</f>
        <v>Fuerte</v>
      </c>
      <c r="BD146" s="78" t="s">
        <v>170</v>
      </c>
      <c r="BE146" s="64" t="str">
        <f t="shared" ref="BE146" si="38">+IF(BD146="siempre","Fuerte",IF(BD146="Algunas veces","Moderado","Débil"))</f>
        <v>Fuerte</v>
      </c>
      <c r="BF146" s="64" t="str">
        <f t="shared" ref="BF146" si="39">IF(AND(BC146="Fuerte",BE146="Fuerte"),"Fuerte",IF(AND(BC140="Fuerte",BE140="Moderado"),"Moderado",IF(AND(BC140="Moderado",BE140="Fuerte"),"Moderado",IF(AND(BC140="Moderado",BE140="Moderado"),"Moderado","Débil"))))</f>
        <v>Fuerte</v>
      </c>
      <c r="BG146" s="64">
        <f t="shared" ref="BG146" si="40">IF(ISBLANK(BF146),"",IF(BF146="Débil", 0, IF(BF146="Moderado",50,100)))</f>
        <v>100</v>
      </c>
      <c r="BH146" s="66">
        <f>AVERAGE(BG146:BG146)</f>
        <v>100</v>
      </c>
      <c r="BI146" s="69" t="str">
        <f>IF(BH146&lt;=50, "Débil", IF(BH146&lt;=99,"Moderado","Fuerte"))</f>
        <v>Fuerte</v>
      </c>
      <c r="BJ146" s="70">
        <f>+IF(BI146="Fuerte",2,IF(BI146="Moderado",1,0))</f>
        <v>2</v>
      </c>
      <c r="BK146" s="70">
        <f>+AG146-BJ146</f>
        <v>0</v>
      </c>
      <c r="BL146" s="69" t="str">
        <f>+VLOOKUP(BK146,Listados!$J$18:$K$24,2,TRUE)</f>
        <v>Rara Vez</v>
      </c>
      <c r="BM146" s="69" t="str">
        <f>IF(ISBLANK(AH146),"",AH146)</f>
        <v>Mayor</v>
      </c>
      <c r="BN146" s="71" t="str">
        <f>IF(AND(BL146&lt;&gt;"",BM146&lt;&gt;""),VLOOKUP(BL146&amp;BM146,Listados!$M$3:$N$27,2,FALSE),"")</f>
        <v>Alto</v>
      </c>
      <c r="BO146" s="71" t="str">
        <f>+VLOOKUP(BN146,Listados!$P$3:$Q$6,2,FALSE)</f>
        <v>Reducir el riesgo</v>
      </c>
      <c r="BP146" s="173"/>
      <c r="BQ146" s="173"/>
      <c r="BR146" s="173"/>
      <c r="BS146" s="173"/>
      <c r="BT146" s="173"/>
      <c r="BU146" s="173"/>
      <c r="BV146" s="173"/>
      <c r="BW146" s="173"/>
      <c r="BX146" s="173"/>
      <c r="BY146" s="173"/>
      <c r="BZ146" s="173"/>
      <c r="CA146" s="173"/>
      <c r="CB146" s="173"/>
      <c r="CC146" s="173"/>
      <c r="CD146" s="173"/>
      <c r="CE146" s="174" t="s">
        <v>284</v>
      </c>
      <c r="CF146" s="174" t="s">
        <v>284</v>
      </c>
      <c r="CG146" s="174" t="s">
        <v>284</v>
      </c>
      <c r="CH146" s="174" t="s">
        <v>284</v>
      </c>
      <c r="CI146" s="174" t="s">
        <v>284</v>
      </c>
      <c r="CJ146" s="174" t="s">
        <v>284</v>
      </c>
    </row>
    <row r="147" spans="1:88" ht="25.5" customHeight="1" x14ac:dyDescent="0.25">
      <c r="A147" s="81"/>
      <c r="B147" s="73"/>
      <c r="C147" s="82"/>
      <c r="D147" s="83"/>
      <c r="E147" s="73"/>
      <c r="F147" s="84"/>
      <c r="G147" s="71"/>
      <c r="H147" s="86"/>
      <c r="I147" s="90"/>
      <c r="J147" s="84"/>
      <c r="K147" s="85" t="s">
        <v>378</v>
      </c>
      <c r="L147" s="67"/>
      <c r="M147" s="67"/>
      <c r="N147" s="67"/>
      <c r="O147" s="67"/>
      <c r="P147" s="67"/>
      <c r="Q147" s="73"/>
      <c r="R147" s="67"/>
      <c r="S147" s="67"/>
      <c r="T147" s="67"/>
      <c r="U147" s="67"/>
      <c r="V147" s="67"/>
      <c r="W147" s="67"/>
      <c r="X147" s="67"/>
      <c r="Y147" s="67"/>
      <c r="Z147" s="67"/>
      <c r="AA147" s="67"/>
      <c r="AB147" s="67"/>
      <c r="AC147" s="67"/>
      <c r="AD147" s="67"/>
      <c r="AE147" s="71"/>
      <c r="AF147" s="73"/>
      <c r="AG147" s="71"/>
      <c r="AH147" s="71" t="str">
        <f>+IF(OR(AF147=1,AF147&lt;=5),"Moderado",IF(OR(AF147=6,AF147&lt;=11),"Mayor","Catastrófico"))</f>
        <v>Moderado</v>
      </c>
      <c r="AI147" s="74"/>
      <c r="AJ147" s="71"/>
      <c r="AK147" s="76"/>
      <c r="AL147" s="76"/>
      <c r="AM147" s="79"/>
      <c r="AN147" s="79"/>
      <c r="AO147" s="52"/>
      <c r="AP147" s="79"/>
      <c r="AQ147" s="52"/>
      <c r="AR147" s="79"/>
      <c r="AS147" s="52"/>
      <c r="AT147" s="79"/>
      <c r="AU147" s="52"/>
      <c r="AV147" s="79"/>
      <c r="AW147" s="52"/>
      <c r="AX147" s="79"/>
      <c r="AY147" s="52"/>
      <c r="AZ147" s="79"/>
      <c r="BA147" s="52"/>
      <c r="BB147" s="65"/>
      <c r="BC147" s="65"/>
      <c r="BD147" s="79"/>
      <c r="BE147" s="65"/>
      <c r="BF147" s="65"/>
      <c r="BG147" s="65"/>
      <c r="BH147" s="66"/>
      <c r="BI147" s="69"/>
      <c r="BJ147" s="70"/>
      <c r="BK147" s="70"/>
      <c r="BL147" s="69"/>
      <c r="BM147" s="69"/>
      <c r="BN147" s="71"/>
      <c r="BO147" s="71"/>
      <c r="BP147" s="173"/>
      <c r="BQ147" s="173"/>
      <c r="BR147" s="173"/>
      <c r="BS147" s="173"/>
      <c r="BT147" s="173"/>
      <c r="BU147" s="173"/>
      <c r="BV147" s="173"/>
      <c r="BW147" s="173"/>
      <c r="BX147" s="173"/>
      <c r="BY147" s="173"/>
      <c r="BZ147" s="173"/>
      <c r="CA147" s="173"/>
      <c r="CB147" s="173"/>
      <c r="CC147" s="173"/>
      <c r="CD147" s="173"/>
      <c r="CE147" s="174"/>
      <c r="CF147" s="174"/>
      <c r="CG147" s="174"/>
      <c r="CH147" s="174"/>
      <c r="CI147" s="174"/>
      <c r="CJ147" s="174"/>
    </row>
    <row r="148" spans="1:88" ht="30" customHeight="1" x14ac:dyDescent="0.25">
      <c r="A148" s="81"/>
      <c r="B148" s="73"/>
      <c r="C148" s="82"/>
      <c r="D148" s="83"/>
      <c r="E148" s="73"/>
      <c r="F148" s="84"/>
      <c r="G148" s="71"/>
      <c r="H148" s="86"/>
      <c r="I148" s="90"/>
      <c r="J148" s="84"/>
      <c r="K148" s="87"/>
      <c r="L148" s="67"/>
      <c r="M148" s="67"/>
      <c r="N148" s="67"/>
      <c r="O148" s="67"/>
      <c r="P148" s="67"/>
      <c r="Q148" s="73"/>
      <c r="R148" s="67"/>
      <c r="S148" s="67"/>
      <c r="T148" s="67"/>
      <c r="U148" s="67"/>
      <c r="V148" s="67"/>
      <c r="W148" s="67"/>
      <c r="X148" s="67"/>
      <c r="Y148" s="67"/>
      <c r="Z148" s="67"/>
      <c r="AA148" s="67"/>
      <c r="AB148" s="67"/>
      <c r="AC148" s="67"/>
      <c r="AD148" s="67"/>
      <c r="AE148" s="71"/>
      <c r="AF148" s="73"/>
      <c r="AG148" s="71"/>
      <c r="AH148" s="71" t="str">
        <f>+IF(OR(AF148=1,AF148&lt;=5),"Moderado",IF(OR(AF148=6,AF148&lt;=11),"Mayor","Catastrófico"))</f>
        <v>Moderado</v>
      </c>
      <c r="AI148" s="74"/>
      <c r="AJ148" s="71"/>
      <c r="AK148" s="76"/>
      <c r="AL148" s="76"/>
      <c r="AM148" s="79"/>
      <c r="AN148" s="79"/>
      <c r="AO148" s="52"/>
      <c r="AP148" s="79"/>
      <c r="AQ148" s="52"/>
      <c r="AR148" s="79"/>
      <c r="AS148" s="52"/>
      <c r="AT148" s="79"/>
      <c r="AU148" s="52"/>
      <c r="AV148" s="79"/>
      <c r="AW148" s="52"/>
      <c r="AX148" s="79"/>
      <c r="AY148" s="52"/>
      <c r="AZ148" s="79"/>
      <c r="BA148" s="52"/>
      <c r="BB148" s="65"/>
      <c r="BC148" s="65"/>
      <c r="BD148" s="79"/>
      <c r="BE148" s="65"/>
      <c r="BF148" s="65"/>
      <c r="BG148" s="65"/>
      <c r="BH148" s="66"/>
      <c r="BI148" s="69"/>
      <c r="BJ148" s="70"/>
      <c r="BK148" s="70"/>
      <c r="BL148" s="69"/>
      <c r="BM148" s="69"/>
      <c r="BN148" s="71"/>
      <c r="BO148" s="71"/>
      <c r="BP148" s="173"/>
      <c r="BQ148" s="173"/>
      <c r="BR148" s="173"/>
      <c r="BS148" s="173"/>
      <c r="BT148" s="173"/>
      <c r="BU148" s="173"/>
      <c r="BV148" s="173"/>
      <c r="BW148" s="173"/>
      <c r="BX148" s="173"/>
      <c r="BY148" s="173"/>
      <c r="BZ148" s="173"/>
      <c r="CA148" s="173"/>
      <c r="CB148" s="173"/>
      <c r="CC148" s="173"/>
      <c r="CD148" s="173"/>
      <c r="CE148" s="174"/>
      <c r="CF148" s="174"/>
      <c r="CG148" s="174"/>
      <c r="CH148" s="174"/>
      <c r="CI148" s="174"/>
      <c r="CJ148" s="174"/>
    </row>
    <row r="149" spans="1:88" ht="21.75" customHeight="1" x14ac:dyDescent="0.25">
      <c r="A149" s="81"/>
      <c r="B149" s="73"/>
      <c r="C149" s="82"/>
      <c r="D149" s="83"/>
      <c r="E149" s="73"/>
      <c r="F149" s="84"/>
      <c r="G149" s="71"/>
      <c r="H149" s="86"/>
      <c r="I149" s="90"/>
      <c r="J149" s="84"/>
      <c r="K149" s="116" t="s">
        <v>379</v>
      </c>
      <c r="L149" s="67"/>
      <c r="M149" s="67"/>
      <c r="N149" s="67"/>
      <c r="O149" s="67"/>
      <c r="P149" s="67"/>
      <c r="Q149" s="73"/>
      <c r="R149" s="67"/>
      <c r="S149" s="67"/>
      <c r="T149" s="67"/>
      <c r="U149" s="67"/>
      <c r="V149" s="67"/>
      <c r="W149" s="67"/>
      <c r="X149" s="67"/>
      <c r="Y149" s="67"/>
      <c r="Z149" s="67"/>
      <c r="AA149" s="67"/>
      <c r="AB149" s="67"/>
      <c r="AC149" s="67"/>
      <c r="AD149" s="67"/>
      <c r="AE149" s="71"/>
      <c r="AF149" s="73"/>
      <c r="AG149" s="71"/>
      <c r="AH149" s="71" t="str">
        <f>+IF(OR(AF149=1,AF149&lt;=5),"Moderado",IF(OR(AF149=6,AF149&lt;=11),"Mayor","Catastrófico"))</f>
        <v>Moderado</v>
      </c>
      <c r="AI149" s="74"/>
      <c r="AJ149" s="71"/>
      <c r="AK149" s="76"/>
      <c r="AL149" s="76"/>
      <c r="AM149" s="79"/>
      <c r="AN149" s="79"/>
      <c r="AO149" s="52"/>
      <c r="AP149" s="79"/>
      <c r="AQ149" s="52"/>
      <c r="AR149" s="79"/>
      <c r="AS149" s="52"/>
      <c r="AT149" s="79"/>
      <c r="AU149" s="52"/>
      <c r="AV149" s="79"/>
      <c r="AW149" s="52"/>
      <c r="AX149" s="79"/>
      <c r="AY149" s="52"/>
      <c r="AZ149" s="79"/>
      <c r="BA149" s="52"/>
      <c r="BB149" s="65"/>
      <c r="BC149" s="65"/>
      <c r="BD149" s="79"/>
      <c r="BE149" s="65"/>
      <c r="BF149" s="65"/>
      <c r="BG149" s="65"/>
      <c r="BH149" s="66"/>
      <c r="BI149" s="69"/>
      <c r="BJ149" s="70"/>
      <c r="BK149" s="70"/>
      <c r="BL149" s="69"/>
      <c r="BM149" s="69"/>
      <c r="BN149" s="71"/>
      <c r="BO149" s="71"/>
      <c r="BP149" s="173"/>
      <c r="BQ149" s="173"/>
      <c r="BR149" s="173"/>
      <c r="BS149" s="173"/>
      <c r="BT149" s="173"/>
      <c r="BU149" s="173"/>
      <c r="BV149" s="173"/>
      <c r="BW149" s="173"/>
      <c r="BX149" s="173"/>
      <c r="BY149" s="173"/>
      <c r="BZ149" s="173"/>
      <c r="CA149" s="173"/>
      <c r="CB149" s="173"/>
      <c r="CC149" s="173"/>
      <c r="CD149" s="173"/>
      <c r="CE149" s="174"/>
      <c r="CF149" s="174"/>
      <c r="CG149" s="174"/>
      <c r="CH149" s="174"/>
      <c r="CI149" s="174"/>
      <c r="CJ149" s="174"/>
    </row>
    <row r="150" spans="1:88" ht="30.75" customHeight="1" x14ac:dyDescent="0.25">
      <c r="A150" s="81"/>
      <c r="B150" s="73"/>
      <c r="C150" s="82"/>
      <c r="D150" s="83"/>
      <c r="E150" s="73"/>
      <c r="F150" s="84"/>
      <c r="G150" s="71"/>
      <c r="H150" s="86"/>
      <c r="I150" s="90"/>
      <c r="J150" s="84"/>
      <c r="K150" s="116"/>
      <c r="L150" s="67"/>
      <c r="M150" s="67"/>
      <c r="N150" s="67"/>
      <c r="O150" s="67"/>
      <c r="P150" s="67"/>
      <c r="Q150" s="73"/>
      <c r="R150" s="67"/>
      <c r="S150" s="67"/>
      <c r="T150" s="67"/>
      <c r="U150" s="67"/>
      <c r="V150" s="67"/>
      <c r="W150" s="67"/>
      <c r="X150" s="67"/>
      <c r="Y150" s="67"/>
      <c r="Z150" s="67"/>
      <c r="AA150" s="67"/>
      <c r="AB150" s="67"/>
      <c r="AC150" s="67"/>
      <c r="AD150" s="67"/>
      <c r="AE150" s="71"/>
      <c r="AF150" s="73"/>
      <c r="AG150" s="71"/>
      <c r="AH150" s="71" t="str">
        <f>+IF(OR(AF150=1,AF150&lt;=5),"Moderado",IF(OR(AF150=6,AF150&lt;=11),"Mayor","Catastrófico"))</f>
        <v>Moderado</v>
      </c>
      <c r="AI150" s="74"/>
      <c r="AJ150" s="71"/>
      <c r="AK150" s="76"/>
      <c r="AL150" s="76"/>
      <c r="AM150" s="79"/>
      <c r="AN150" s="79"/>
      <c r="AO150" s="52"/>
      <c r="AP150" s="79"/>
      <c r="AQ150" s="52"/>
      <c r="AR150" s="79"/>
      <c r="AS150" s="52"/>
      <c r="AT150" s="79"/>
      <c r="AU150" s="52"/>
      <c r="AV150" s="79"/>
      <c r="AW150" s="52"/>
      <c r="AX150" s="79"/>
      <c r="AY150" s="52"/>
      <c r="AZ150" s="79"/>
      <c r="BA150" s="52"/>
      <c r="BB150" s="65"/>
      <c r="BC150" s="65"/>
      <c r="BD150" s="79"/>
      <c r="BE150" s="65"/>
      <c r="BF150" s="65"/>
      <c r="BG150" s="65"/>
      <c r="BH150" s="66"/>
      <c r="BI150" s="69"/>
      <c r="BJ150" s="70"/>
      <c r="BK150" s="70"/>
      <c r="BL150" s="69"/>
      <c r="BM150" s="69"/>
      <c r="BN150" s="71"/>
      <c r="BO150" s="71"/>
      <c r="BP150" s="173"/>
      <c r="BQ150" s="173"/>
      <c r="BR150" s="173"/>
      <c r="BS150" s="173"/>
      <c r="BT150" s="173"/>
      <c r="BU150" s="173"/>
      <c r="BV150" s="173"/>
      <c r="BW150" s="173"/>
      <c r="BX150" s="173"/>
      <c r="BY150" s="173"/>
      <c r="BZ150" s="173"/>
      <c r="CA150" s="173"/>
      <c r="CB150" s="173"/>
      <c r="CC150" s="173"/>
      <c r="CD150" s="173"/>
      <c r="CE150" s="174"/>
      <c r="CF150" s="174"/>
      <c r="CG150" s="174"/>
      <c r="CH150" s="174"/>
      <c r="CI150" s="174"/>
      <c r="CJ150" s="174"/>
    </row>
    <row r="151" spans="1:88" ht="24.75" customHeight="1" x14ac:dyDescent="0.25">
      <c r="A151" s="81"/>
      <c r="B151" s="73"/>
      <c r="C151" s="82"/>
      <c r="D151" s="83"/>
      <c r="E151" s="73"/>
      <c r="F151" s="84"/>
      <c r="G151" s="71"/>
      <c r="H151" s="87"/>
      <c r="I151" s="91"/>
      <c r="J151" s="84"/>
      <c r="K151" s="116"/>
      <c r="L151" s="67"/>
      <c r="M151" s="67"/>
      <c r="N151" s="67"/>
      <c r="O151" s="67"/>
      <c r="P151" s="67"/>
      <c r="Q151" s="73"/>
      <c r="R151" s="67"/>
      <c r="S151" s="67"/>
      <c r="T151" s="67"/>
      <c r="U151" s="67"/>
      <c r="V151" s="67"/>
      <c r="W151" s="67"/>
      <c r="X151" s="67"/>
      <c r="Y151" s="67"/>
      <c r="Z151" s="67"/>
      <c r="AA151" s="67"/>
      <c r="AB151" s="67"/>
      <c r="AC151" s="67"/>
      <c r="AD151" s="67"/>
      <c r="AE151" s="71"/>
      <c r="AF151" s="73"/>
      <c r="AG151" s="71"/>
      <c r="AH151" s="71" t="str">
        <f>+IF(OR(AF151=1,AF151&lt;=5),"Moderado",IF(OR(AF151=6,AF151&lt;=11),"Mayor","Catastrófico"))</f>
        <v>Moderado</v>
      </c>
      <c r="AI151" s="74"/>
      <c r="AJ151" s="71"/>
      <c r="AK151" s="77"/>
      <c r="AL151" s="77"/>
      <c r="AM151" s="80"/>
      <c r="AN151" s="80"/>
      <c r="AO151" s="52"/>
      <c r="AP151" s="80"/>
      <c r="AQ151" s="52"/>
      <c r="AR151" s="80"/>
      <c r="AS151" s="52"/>
      <c r="AT151" s="80"/>
      <c r="AU151" s="52"/>
      <c r="AV151" s="80"/>
      <c r="AW151" s="52"/>
      <c r="AX151" s="80"/>
      <c r="AY151" s="52"/>
      <c r="AZ151" s="80"/>
      <c r="BA151" s="52"/>
      <c r="BB151" s="72"/>
      <c r="BC151" s="72"/>
      <c r="BD151" s="80"/>
      <c r="BE151" s="72"/>
      <c r="BF151" s="72"/>
      <c r="BG151" s="72"/>
      <c r="BH151" s="66"/>
      <c r="BI151" s="69"/>
      <c r="BJ151" s="70"/>
      <c r="BK151" s="70"/>
      <c r="BL151" s="69"/>
      <c r="BM151" s="69"/>
      <c r="BN151" s="71"/>
      <c r="BO151" s="71"/>
      <c r="BP151" s="173"/>
      <c r="BQ151" s="173"/>
      <c r="BR151" s="173"/>
      <c r="BS151" s="173"/>
      <c r="BT151" s="173"/>
      <c r="BU151" s="173"/>
      <c r="BV151" s="173"/>
      <c r="BW151" s="173"/>
      <c r="BX151" s="173"/>
      <c r="BY151" s="173"/>
      <c r="BZ151" s="173"/>
      <c r="CA151" s="173"/>
      <c r="CB151" s="173"/>
      <c r="CC151" s="173"/>
      <c r="CD151" s="173"/>
      <c r="CE151" s="174"/>
      <c r="CF151" s="174"/>
      <c r="CG151" s="174"/>
      <c r="CH151" s="174"/>
      <c r="CI151" s="174"/>
      <c r="CJ151" s="174"/>
    </row>
    <row r="152" spans="1:88" ht="27.75" customHeight="1" x14ac:dyDescent="0.25">
      <c r="A152" s="81" t="s">
        <v>420</v>
      </c>
      <c r="B152" s="73" t="s">
        <v>368</v>
      </c>
      <c r="C152" s="82" t="s">
        <v>369</v>
      </c>
      <c r="D152" s="83" t="str">
        <f>'Riesgo Corrupción'!C49</f>
        <v>Posibilidad de afectación reputacional por la omisión o inoportuna divulgación de los resultados de las evaluaciones institucionales para beneficio privado o de un tercero</v>
      </c>
      <c r="E152" s="73" t="s">
        <v>284</v>
      </c>
      <c r="F152" s="84" t="s">
        <v>124</v>
      </c>
      <c r="G152" s="71" t="s">
        <v>143</v>
      </c>
      <c r="H152" s="85" t="s">
        <v>382</v>
      </c>
      <c r="I152" s="89" t="s">
        <v>274</v>
      </c>
      <c r="J152" s="84" t="s">
        <v>101</v>
      </c>
      <c r="K152" s="55" t="s">
        <v>373</v>
      </c>
      <c r="L152" s="67" t="s">
        <v>168</v>
      </c>
      <c r="M152" s="67" t="s">
        <v>168</v>
      </c>
      <c r="N152" s="67" t="s">
        <v>172</v>
      </c>
      <c r="O152" s="67" t="s">
        <v>172</v>
      </c>
      <c r="P152" s="67" t="s">
        <v>168</v>
      </c>
      <c r="Q152" s="73" t="s">
        <v>172</v>
      </c>
      <c r="R152" s="67" t="s">
        <v>172</v>
      </c>
      <c r="S152" s="67" t="s">
        <v>172</v>
      </c>
      <c r="T152" s="67" t="s">
        <v>172</v>
      </c>
      <c r="U152" s="67" t="s">
        <v>172</v>
      </c>
      <c r="V152" s="67" t="s">
        <v>172</v>
      </c>
      <c r="W152" s="67" t="s">
        <v>168</v>
      </c>
      <c r="X152" s="67" t="s">
        <v>172</v>
      </c>
      <c r="Y152" s="67" t="s">
        <v>172</v>
      </c>
      <c r="Z152" s="67" t="s">
        <v>168</v>
      </c>
      <c r="AA152" s="67" t="s">
        <v>172</v>
      </c>
      <c r="AB152" s="67" t="s">
        <v>172</v>
      </c>
      <c r="AC152" s="67" t="s">
        <v>172</v>
      </c>
      <c r="AD152" s="67" t="s">
        <v>172</v>
      </c>
      <c r="AE152" s="71">
        <f>COUNTIF(L152:AD157, "SI")</f>
        <v>5</v>
      </c>
      <c r="AF152" s="73" t="s">
        <v>117</v>
      </c>
      <c r="AG152" s="71">
        <f>+VLOOKUP(AF152,[6]Listados!$K$8:$L$12,2,0)</f>
        <v>2</v>
      </c>
      <c r="AH152" s="71" t="str">
        <f>+IF(OR(AE152=1,AE152&lt;=5),"Moderado",IF(OR(AE152=6,AE152&lt;=11),"Mayor","Catastrófico"))</f>
        <v>Moderado</v>
      </c>
      <c r="AI152" s="74"/>
      <c r="AJ152" s="71" t="str">
        <f>IF(AND(AF152&lt;&gt;"",AH152&lt;&gt;""),VLOOKUP(AF152&amp;AH152,Listados!$M$3:$N$27,2,FALSE),"")</f>
        <v>Moderado</v>
      </c>
      <c r="AK152" s="75" t="str">
        <f>'Descripción del Control '!B25</f>
        <v xml:space="preserve">El profesional del equipo de evaluación designado por el jefe de la Oficina Asesora de Planeación establece el cronograma de manera anual incluyendo como una de las actividades la divulgación y socialización de los resultados de las evaluaciones, y dentro de la socialización que se realice se presentan los hallazgos y resultados documentados en el informe final de la evaluación realizada, el cual es validado y revisado previamente por la dependencia que lidera el programa o política. Cuando no se da cumplimiento al cronograma, el jefe de la OAP realiza la observación correspondiente mediante comunicación al equipo de evaluación. Como evidencia de la ejecución del control se tiene el cronograma de evaluación y las evidencias de la socialización o divulgación realizada. </v>
      </c>
      <c r="AL152" s="75" t="s">
        <v>377</v>
      </c>
      <c r="AM152" s="78" t="s">
        <v>107</v>
      </c>
      <c r="AN152" s="78" t="s">
        <v>168</v>
      </c>
      <c r="AO152" s="52">
        <f>+IF(AN152="si",15,"")</f>
        <v>15</v>
      </c>
      <c r="AP152" s="78" t="s">
        <v>168</v>
      </c>
      <c r="AQ152" s="52">
        <f>+IF(AP152="si",15,"")</f>
        <v>15</v>
      </c>
      <c r="AR152" s="78" t="s">
        <v>168</v>
      </c>
      <c r="AS152" s="52">
        <f>+IF(AR152="si",15,"")</f>
        <v>15</v>
      </c>
      <c r="AT152" s="78" t="s">
        <v>191</v>
      </c>
      <c r="AU152" s="52">
        <f>+IF(AT152="Prevenir",15,IF(AT152="Detectar",10,""))</f>
        <v>15</v>
      </c>
      <c r="AV152" s="78" t="s">
        <v>168</v>
      </c>
      <c r="AW152" s="52">
        <f>+IF(AV152="si",15,"")</f>
        <v>15</v>
      </c>
      <c r="AX152" s="78" t="s">
        <v>168</v>
      </c>
      <c r="AY152" s="52">
        <f>+IF(AX152="si",15,"")</f>
        <v>15</v>
      </c>
      <c r="AZ152" s="78" t="s">
        <v>169</v>
      </c>
      <c r="BA152" s="52">
        <f>+IF(AZ152="Completa",10,IF(AZ152="Incompleta",5,""))</f>
        <v>10</v>
      </c>
      <c r="BB152" s="64">
        <f>IF((SUM(AO152,AQ152,AS152,AU152,AW152,AY152,BA152)=0),"",(SUM(AO152,AQ152,AS152,AU152,AW152,AY152,BA152)))</f>
        <v>100</v>
      </c>
      <c r="BC152" s="64" t="str">
        <f>IF(BB152&lt;=85,"Débil",IF(BB152&lt;=95,"Moderado",IF(BB152=100,"Fuerte","")))</f>
        <v>Fuerte</v>
      </c>
      <c r="BD152" s="78" t="s">
        <v>170</v>
      </c>
      <c r="BE152" s="64" t="str">
        <f t="shared" ref="BE152" si="41">+IF(BD152="siempre","Fuerte",IF(BD152="Algunas veces","Moderado","Débil"))</f>
        <v>Fuerte</v>
      </c>
      <c r="BF152" s="64" t="str">
        <f>IF(AND(BC152="Fuerte",BE152="Fuerte"),"Fuerte",IF(AND(BC152="Fuerte",BE152="Moderado"),"Moderado",IF(AND(BC152="Moderado",BE152="Fuerte"),"Moderado",IF(AND(BC152="Moderado",BE152="Moderado"),"Moderado","Débil"))))</f>
        <v>Fuerte</v>
      </c>
      <c r="BG152" s="64">
        <f t="shared" ref="BG152" si="42">IF(ISBLANK(BF152),"",IF(BF152="Débil", 0, IF(BF152="Moderado",50,100)))</f>
        <v>100</v>
      </c>
      <c r="BH152" s="66">
        <f>AVERAGE(BG152:BG152)</f>
        <v>100</v>
      </c>
      <c r="BI152" s="69" t="str">
        <f>IF(BH152&lt;=50, "Débil", IF(BH152&lt;=99,"Moderado","Fuerte"))</f>
        <v>Fuerte</v>
      </c>
      <c r="BJ152" s="70">
        <f>+IF(BI152="Fuerte",2,IF(BI152="Moderado",1,0))</f>
        <v>2</v>
      </c>
      <c r="BK152" s="70">
        <f>+AG152-BJ152</f>
        <v>0</v>
      </c>
      <c r="BL152" s="69" t="str">
        <f>+VLOOKUP(BK152,Listados!$J$18:$K$24,2,TRUE)</f>
        <v>Rara Vez</v>
      </c>
      <c r="BM152" s="69" t="str">
        <f>IF(ISBLANK(AH152),"",AH152)</f>
        <v>Moderado</v>
      </c>
      <c r="BN152" s="71" t="str">
        <f>IF(AND(BL152&lt;&gt;"",BM152&lt;&gt;""),VLOOKUP(BL152&amp;BM152,Listados!$M$3:$N$27,2,FALSE),"")</f>
        <v>Moderado</v>
      </c>
      <c r="BO152" s="71" t="str">
        <f>+VLOOKUP(BN152,Listados!$P$3:$Q$6,2,FALSE)</f>
        <v xml:space="preserve"> Reducir el riesgo</v>
      </c>
      <c r="BP152" s="173"/>
      <c r="BQ152" s="173"/>
      <c r="BR152" s="173"/>
      <c r="BS152" s="173"/>
      <c r="BT152" s="173"/>
      <c r="BU152" s="173"/>
      <c r="BV152" s="173"/>
      <c r="BW152" s="173"/>
      <c r="BX152" s="173"/>
      <c r="BY152" s="173"/>
      <c r="BZ152" s="173"/>
      <c r="CA152" s="173"/>
      <c r="CB152" s="173"/>
      <c r="CC152" s="173"/>
      <c r="CD152" s="173"/>
      <c r="CE152" s="174" t="s">
        <v>284</v>
      </c>
      <c r="CF152" s="174" t="s">
        <v>284</v>
      </c>
      <c r="CG152" s="174" t="s">
        <v>284</v>
      </c>
      <c r="CH152" s="174" t="s">
        <v>284</v>
      </c>
      <c r="CI152" s="174" t="s">
        <v>284</v>
      </c>
      <c r="CJ152" s="174" t="s">
        <v>284</v>
      </c>
    </row>
    <row r="153" spans="1:88" ht="27.75" customHeight="1" x14ac:dyDescent="0.25">
      <c r="A153" s="81"/>
      <c r="B153" s="73"/>
      <c r="C153" s="82"/>
      <c r="D153" s="83"/>
      <c r="E153" s="73"/>
      <c r="F153" s="84"/>
      <c r="G153" s="71"/>
      <c r="H153" s="86"/>
      <c r="I153" s="90"/>
      <c r="J153" s="84"/>
      <c r="K153" s="85" t="s">
        <v>374</v>
      </c>
      <c r="L153" s="67"/>
      <c r="M153" s="67"/>
      <c r="N153" s="67"/>
      <c r="O153" s="67"/>
      <c r="P153" s="67"/>
      <c r="Q153" s="73"/>
      <c r="R153" s="67"/>
      <c r="S153" s="67"/>
      <c r="T153" s="67"/>
      <c r="U153" s="67"/>
      <c r="V153" s="67"/>
      <c r="W153" s="67"/>
      <c r="X153" s="67"/>
      <c r="Y153" s="67"/>
      <c r="Z153" s="67"/>
      <c r="AA153" s="67"/>
      <c r="AB153" s="67"/>
      <c r="AC153" s="67"/>
      <c r="AD153" s="67"/>
      <c r="AE153" s="71"/>
      <c r="AF153" s="73"/>
      <c r="AG153" s="71"/>
      <c r="AH153" s="71" t="str">
        <f>+IF(OR(AF153=1,AF153&lt;=5),"Moderado",IF(OR(AF153=6,AF153&lt;=11),"Mayor","Catastrófico"))</f>
        <v>Moderado</v>
      </c>
      <c r="AI153" s="74"/>
      <c r="AJ153" s="71"/>
      <c r="AK153" s="76"/>
      <c r="AL153" s="76"/>
      <c r="AM153" s="79"/>
      <c r="AN153" s="79"/>
      <c r="AO153" s="52"/>
      <c r="AP153" s="79"/>
      <c r="AQ153" s="52"/>
      <c r="AR153" s="79"/>
      <c r="AS153" s="52"/>
      <c r="AT153" s="79"/>
      <c r="AU153" s="52"/>
      <c r="AV153" s="79"/>
      <c r="AW153" s="52"/>
      <c r="AX153" s="79"/>
      <c r="AY153" s="52"/>
      <c r="AZ153" s="79"/>
      <c r="BA153" s="52"/>
      <c r="BB153" s="65"/>
      <c r="BC153" s="65"/>
      <c r="BD153" s="79"/>
      <c r="BE153" s="65"/>
      <c r="BF153" s="65"/>
      <c r="BG153" s="65"/>
      <c r="BH153" s="66"/>
      <c r="BI153" s="69"/>
      <c r="BJ153" s="70"/>
      <c r="BK153" s="70"/>
      <c r="BL153" s="69"/>
      <c r="BM153" s="69"/>
      <c r="BN153" s="71"/>
      <c r="BO153" s="71"/>
      <c r="BP153" s="173"/>
      <c r="BQ153" s="173"/>
      <c r="BR153" s="173"/>
      <c r="BS153" s="173"/>
      <c r="BT153" s="173"/>
      <c r="BU153" s="173"/>
      <c r="BV153" s="173"/>
      <c r="BW153" s="173"/>
      <c r="BX153" s="173"/>
      <c r="BY153" s="173"/>
      <c r="BZ153" s="173"/>
      <c r="CA153" s="173"/>
      <c r="CB153" s="173"/>
      <c r="CC153" s="173"/>
      <c r="CD153" s="173"/>
      <c r="CE153" s="174"/>
      <c r="CF153" s="174"/>
      <c r="CG153" s="174"/>
      <c r="CH153" s="174"/>
      <c r="CI153" s="174"/>
      <c r="CJ153" s="174"/>
    </row>
    <row r="154" spans="1:88" ht="23.25" customHeight="1" x14ac:dyDescent="0.25">
      <c r="A154" s="81"/>
      <c r="B154" s="73"/>
      <c r="C154" s="82"/>
      <c r="D154" s="83"/>
      <c r="E154" s="73"/>
      <c r="F154" s="84"/>
      <c r="G154" s="71"/>
      <c r="H154" s="86"/>
      <c r="I154" s="90"/>
      <c r="J154" s="84"/>
      <c r="K154" s="87"/>
      <c r="L154" s="67"/>
      <c r="M154" s="67"/>
      <c r="N154" s="67"/>
      <c r="O154" s="67"/>
      <c r="P154" s="67"/>
      <c r="Q154" s="73"/>
      <c r="R154" s="67"/>
      <c r="S154" s="67"/>
      <c r="T154" s="67"/>
      <c r="U154" s="67"/>
      <c r="V154" s="67"/>
      <c r="W154" s="67"/>
      <c r="X154" s="67"/>
      <c r="Y154" s="67"/>
      <c r="Z154" s="67"/>
      <c r="AA154" s="67"/>
      <c r="AB154" s="67"/>
      <c r="AC154" s="67"/>
      <c r="AD154" s="67"/>
      <c r="AE154" s="71"/>
      <c r="AF154" s="73"/>
      <c r="AG154" s="71"/>
      <c r="AH154" s="71" t="str">
        <f>+IF(OR(AF154=1,AF154&lt;=5),"Moderado",IF(OR(AF154=6,AF154&lt;=11),"Mayor","Catastrófico"))</f>
        <v>Moderado</v>
      </c>
      <c r="AI154" s="74"/>
      <c r="AJ154" s="71"/>
      <c r="AK154" s="76"/>
      <c r="AL154" s="76"/>
      <c r="AM154" s="79"/>
      <c r="AN154" s="79"/>
      <c r="AO154" s="52"/>
      <c r="AP154" s="79"/>
      <c r="AQ154" s="52"/>
      <c r="AR154" s="79"/>
      <c r="AS154" s="52"/>
      <c r="AT154" s="79"/>
      <c r="AU154" s="52"/>
      <c r="AV154" s="79"/>
      <c r="AW154" s="52"/>
      <c r="AX154" s="79"/>
      <c r="AY154" s="52"/>
      <c r="AZ154" s="79"/>
      <c r="BA154" s="52"/>
      <c r="BB154" s="65"/>
      <c r="BC154" s="65"/>
      <c r="BD154" s="79"/>
      <c r="BE154" s="65"/>
      <c r="BF154" s="65"/>
      <c r="BG154" s="65"/>
      <c r="BH154" s="66"/>
      <c r="BI154" s="69"/>
      <c r="BJ154" s="70"/>
      <c r="BK154" s="70"/>
      <c r="BL154" s="69"/>
      <c r="BM154" s="69"/>
      <c r="BN154" s="71"/>
      <c r="BO154" s="71"/>
      <c r="BP154" s="173"/>
      <c r="BQ154" s="173"/>
      <c r="BR154" s="173"/>
      <c r="BS154" s="173"/>
      <c r="BT154" s="173"/>
      <c r="BU154" s="173"/>
      <c r="BV154" s="173"/>
      <c r="BW154" s="173"/>
      <c r="BX154" s="173"/>
      <c r="BY154" s="173"/>
      <c r="BZ154" s="173"/>
      <c r="CA154" s="173"/>
      <c r="CB154" s="173"/>
      <c r="CC154" s="173"/>
      <c r="CD154" s="173"/>
      <c r="CE154" s="174"/>
      <c r="CF154" s="174"/>
      <c r="CG154" s="174"/>
      <c r="CH154" s="174"/>
      <c r="CI154" s="174"/>
      <c r="CJ154" s="174"/>
    </row>
    <row r="155" spans="1:88" ht="36" customHeight="1" x14ac:dyDescent="0.25">
      <c r="A155" s="81"/>
      <c r="B155" s="73"/>
      <c r="C155" s="82"/>
      <c r="D155" s="83"/>
      <c r="E155" s="73"/>
      <c r="F155" s="84"/>
      <c r="G155" s="71"/>
      <c r="H155" s="86"/>
      <c r="I155" s="90"/>
      <c r="J155" s="84"/>
      <c r="K155" s="116" t="s">
        <v>383</v>
      </c>
      <c r="L155" s="67"/>
      <c r="M155" s="67"/>
      <c r="N155" s="67"/>
      <c r="O155" s="67"/>
      <c r="P155" s="67"/>
      <c r="Q155" s="73"/>
      <c r="R155" s="67"/>
      <c r="S155" s="67"/>
      <c r="T155" s="67"/>
      <c r="U155" s="67"/>
      <c r="V155" s="67"/>
      <c r="W155" s="67"/>
      <c r="X155" s="67"/>
      <c r="Y155" s="67"/>
      <c r="Z155" s="67"/>
      <c r="AA155" s="67"/>
      <c r="AB155" s="67"/>
      <c r="AC155" s="67"/>
      <c r="AD155" s="67"/>
      <c r="AE155" s="71"/>
      <c r="AF155" s="73"/>
      <c r="AG155" s="71"/>
      <c r="AH155" s="71" t="str">
        <f>+IF(OR(AF155=1,AF155&lt;=5),"Moderado",IF(OR(AF155=6,AF155&lt;=11),"Mayor","Catastrófico"))</f>
        <v>Moderado</v>
      </c>
      <c r="AI155" s="74"/>
      <c r="AJ155" s="71"/>
      <c r="AK155" s="76"/>
      <c r="AL155" s="76"/>
      <c r="AM155" s="79"/>
      <c r="AN155" s="79"/>
      <c r="AO155" s="52"/>
      <c r="AP155" s="79"/>
      <c r="AQ155" s="52"/>
      <c r="AR155" s="79"/>
      <c r="AS155" s="52"/>
      <c r="AT155" s="79"/>
      <c r="AU155" s="52"/>
      <c r="AV155" s="79"/>
      <c r="AW155" s="52"/>
      <c r="AX155" s="79"/>
      <c r="AY155" s="52"/>
      <c r="AZ155" s="79"/>
      <c r="BA155" s="52"/>
      <c r="BB155" s="65"/>
      <c r="BC155" s="65"/>
      <c r="BD155" s="79"/>
      <c r="BE155" s="65"/>
      <c r="BF155" s="65"/>
      <c r="BG155" s="65"/>
      <c r="BH155" s="66"/>
      <c r="BI155" s="69"/>
      <c r="BJ155" s="70"/>
      <c r="BK155" s="70"/>
      <c r="BL155" s="69"/>
      <c r="BM155" s="69"/>
      <c r="BN155" s="71"/>
      <c r="BO155" s="71"/>
      <c r="BP155" s="173"/>
      <c r="BQ155" s="173"/>
      <c r="BR155" s="173"/>
      <c r="BS155" s="173"/>
      <c r="BT155" s="173"/>
      <c r="BU155" s="173"/>
      <c r="BV155" s="173"/>
      <c r="BW155" s="173"/>
      <c r="BX155" s="173"/>
      <c r="BY155" s="173"/>
      <c r="BZ155" s="173"/>
      <c r="CA155" s="173"/>
      <c r="CB155" s="173"/>
      <c r="CC155" s="173"/>
      <c r="CD155" s="173"/>
      <c r="CE155" s="174"/>
      <c r="CF155" s="174"/>
      <c r="CG155" s="174"/>
      <c r="CH155" s="174"/>
      <c r="CI155" s="174"/>
      <c r="CJ155" s="174"/>
    </row>
    <row r="156" spans="1:88" ht="24.75" customHeight="1" x14ac:dyDescent="0.25">
      <c r="A156" s="81"/>
      <c r="B156" s="73"/>
      <c r="C156" s="82"/>
      <c r="D156" s="83"/>
      <c r="E156" s="73"/>
      <c r="F156" s="84"/>
      <c r="G156" s="71"/>
      <c r="H156" s="86"/>
      <c r="I156" s="90"/>
      <c r="J156" s="84"/>
      <c r="K156" s="116"/>
      <c r="L156" s="67"/>
      <c r="M156" s="67"/>
      <c r="N156" s="67"/>
      <c r="O156" s="67"/>
      <c r="P156" s="67"/>
      <c r="Q156" s="73"/>
      <c r="R156" s="67"/>
      <c r="S156" s="67"/>
      <c r="T156" s="67"/>
      <c r="U156" s="67"/>
      <c r="V156" s="67"/>
      <c r="W156" s="67"/>
      <c r="X156" s="67"/>
      <c r="Y156" s="67"/>
      <c r="Z156" s="67"/>
      <c r="AA156" s="67"/>
      <c r="AB156" s="67"/>
      <c r="AC156" s="67"/>
      <c r="AD156" s="67"/>
      <c r="AE156" s="71"/>
      <c r="AF156" s="73"/>
      <c r="AG156" s="71"/>
      <c r="AH156" s="71" t="str">
        <f>+IF(OR(AF156=1,AF156&lt;=5),"Moderado",IF(OR(AF156=6,AF156&lt;=11),"Mayor","Catastrófico"))</f>
        <v>Moderado</v>
      </c>
      <c r="AI156" s="74"/>
      <c r="AJ156" s="71"/>
      <c r="AK156" s="76"/>
      <c r="AL156" s="76"/>
      <c r="AM156" s="79"/>
      <c r="AN156" s="79"/>
      <c r="AO156" s="52"/>
      <c r="AP156" s="79"/>
      <c r="AQ156" s="52"/>
      <c r="AR156" s="79"/>
      <c r="AS156" s="52"/>
      <c r="AT156" s="79"/>
      <c r="AU156" s="52"/>
      <c r="AV156" s="79"/>
      <c r="AW156" s="52"/>
      <c r="AX156" s="79"/>
      <c r="AY156" s="52"/>
      <c r="AZ156" s="79"/>
      <c r="BA156" s="52"/>
      <c r="BB156" s="65"/>
      <c r="BC156" s="65"/>
      <c r="BD156" s="79"/>
      <c r="BE156" s="65"/>
      <c r="BF156" s="65"/>
      <c r="BG156" s="65"/>
      <c r="BH156" s="66"/>
      <c r="BI156" s="69"/>
      <c r="BJ156" s="70"/>
      <c r="BK156" s="70"/>
      <c r="BL156" s="69"/>
      <c r="BM156" s="69"/>
      <c r="BN156" s="71"/>
      <c r="BO156" s="71"/>
      <c r="BP156" s="173"/>
      <c r="BQ156" s="173"/>
      <c r="BR156" s="173"/>
      <c r="BS156" s="173"/>
      <c r="BT156" s="173"/>
      <c r="BU156" s="173"/>
      <c r="BV156" s="173"/>
      <c r="BW156" s="173"/>
      <c r="BX156" s="173"/>
      <c r="BY156" s="173"/>
      <c r="BZ156" s="173"/>
      <c r="CA156" s="173"/>
      <c r="CB156" s="173"/>
      <c r="CC156" s="173"/>
      <c r="CD156" s="173"/>
      <c r="CE156" s="174"/>
      <c r="CF156" s="174"/>
      <c r="CG156" s="174"/>
      <c r="CH156" s="174"/>
      <c r="CI156" s="174"/>
      <c r="CJ156" s="174"/>
    </row>
    <row r="157" spans="1:88" ht="27.75" customHeight="1" x14ac:dyDescent="0.25">
      <c r="A157" s="81"/>
      <c r="B157" s="73"/>
      <c r="C157" s="82"/>
      <c r="D157" s="83"/>
      <c r="E157" s="73"/>
      <c r="F157" s="84"/>
      <c r="G157" s="71"/>
      <c r="H157" s="87"/>
      <c r="I157" s="91"/>
      <c r="J157" s="84"/>
      <c r="K157" s="116"/>
      <c r="L157" s="67"/>
      <c r="M157" s="67"/>
      <c r="N157" s="67"/>
      <c r="O157" s="67"/>
      <c r="P157" s="67"/>
      <c r="Q157" s="73"/>
      <c r="R157" s="67"/>
      <c r="S157" s="67"/>
      <c r="T157" s="67"/>
      <c r="U157" s="67"/>
      <c r="V157" s="67"/>
      <c r="W157" s="67"/>
      <c r="X157" s="67"/>
      <c r="Y157" s="67"/>
      <c r="Z157" s="67"/>
      <c r="AA157" s="67"/>
      <c r="AB157" s="67"/>
      <c r="AC157" s="67"/>
      <c r="AD157" s="67"/>
      <c r="AE157" s="71"/>
      <c r="AF157" s="73"/>
      <c r="AG157" s="71"/>
      <c r="AH157" s="71" t="str">
        <f>+IF(OR(AF157=1,AF157&lt;=5),"Moderado",IF(OR(AF157=6,AF157&lt;=11),"Mayor","Catastrófico"))</f>
        <v>Moderado</v>
      </c>
      <c r="AI157" s="74"/>
      <c r="AJ157" s="71"/>
      <c r="AK157" s="77"/>
      <c r="AL157" s="77"/>
      <c r="AM157" s="80"/>
      <c r="AN157" s="80"/>
      <c r="AO157" s="52"/>
      <c r="AP157" s="80"/>
      <c r="AQ157" s="52"/>
      <c r="AR157" s="80"/>
      <c r="AS157" s="52"/>
      <c r="AT157" s="80"/>
      <c r="AU157" s="52"/>
      <c r="AV157" s="80"/>
      <c r="AW157" s="52"/>
      <c r="AX157" s="80"/>
      <c r="AY157" s="52"/>
      <c r="AZ157" s="80"/>
      <c r="BA157" s="52"/>
      <c r="BB157" s="72"/>
      <c r="BC157" s="72"/>
      <c r="BD157" s="80"/>
      <c r="BE157" s="72"/>
      <c r="BF157" s="72"/>
      <c r="BG157" s="72"/>
      <c r="BH157" s="66"/>
      <c r="BI157" s="69"/>
      <c r="BJ157" s="70"/>
      <c r="BK157" s="70"/>
      <c r="BL157" s="69"/>
      <c r="BM157" s="69"/>
      <c r="BN157" s="71"/>
      <c r="BO157" s="71"/>
      <c r="BP157" s="173"/>
      <c r="BQ157" s="173"/>
      <c r="BR157" s="173"/>
      <c r="BS157" s="173"/>
      <c r="BT157" s="173"/>
      <c r="BU157" s="173"/>
      <c r="BV157" s="173"/>
      <c r="BW157" s="173"/>
      <c r="BX157" s="173"/>
      <c r="BY157" s="173"/>
      <c r="BZ157" s="173"/>
      <c r="CA157" s="173"/>
      <c r="CB157" s="173"/>
      <c r="CC157" s="173"/>
      <c r="CD157" s="173"/>
      <c r="CE157" s="174"/>
      <c r="CF157" s="174"/>
      <c r="CG157" s="174"/>
      <c r="CH157" s="174"/>
      <c r="CI157" s="174"/>
      <c r="CJ157" s="174"/>
    </row>
    <row r="158" spans="1:88" ht="30" customHeight="1" x14ac:dyDescent="0.25">
      <c r="A158" s="81" t="s">
        <v>421</v>
      </c>
      <c r="B158" s="73" t="s">
        <v>368</v>
      </c>
      <c r="C158" s="82" t="s">
        <v>369</v>
      </c>
      <c r="D158" s="83" t="str">
        <f>'Riesgo Corrupción'!C50</f>
        <v>Posibilidad de afectación reputacional por la manipulación y/o uso inapropiado de la información contenida en las bases de datos trabajadas en analítica institucional para beneficio privado o favorecimiento de terceros</v>
      </c>
      <c r="E158" s="73" t="s">
        <v>284</v>
      </c>
      <c r="F158" s="84" t="s">
        <v>99</v>
      </c>
      <c r="G158" s="71" t="s">
        <v>143</v>
      </c>
      <c r="H158" s="85" t="s">
        <v>386</v>
      </c>
      <c r="I158" s="89" t="s">
        <v>274</v>
      </c>
      <c r="J158" s="84" t="s">
        <v>101</v>
      </c>
      <c r="K158" s="55" t="s">
        <v>373</v>
      </c>
      <c r="L158" s="67" t="s">
        <v>168</v>
      </c>
      <c r="M158" s="67" t="s">
        <v>168</v>
      </c>
      <c r="N158" s="67" t="s">
        <v>168</v>
      </c>
      <c r="O158" s="67" t="s">
        <v>172</v>
      </c>
      <c r="P158" s="67" t="s">
        <v>168</v>
      </c>
      <c r="Q158" s="73" t="s">
        <v>172</v>
      </c>
      <c r="R158" s="67" t="s">
        <v>168</v>
      </c>
      <c r="S158" s="67" t="s">
        <v>172</v>
      </c>
      <c r="T158" s="67" t="s">
        <v>168</v>
      </c>
      <c r="U158" s="67" t="s">
        <v>168</v>
      </c>
      <c r="V158" s="67" t="s">
        <v>168</v>
      </c>
      <c r="W158" s="67" t="s">
        <v>168</v>
      </c>
      <c r="X158" s="67" t="s">
        <v>172</v>
      </c>
      <c r="Y158" s="67" t="s">
        <v>172</v>
      </c>
      <c r="Z158" s="67" t="s">
        <v>168</v>
      </c>
      <c r="AA158" s="67" t="s">
        <v>172</v>
      </c>
      <c r="AB158" s="67" t="s">
        <v>172</v>
      </c>
      <c r="AC158" s="67" t="s">
        <v>172</v>
      </c>
      <c r="AD158" s="67" t="s">
        <v>172</v>
      </c>
      <c r="AE158" s="71">
        <f>COUNTIF(L158:AD163, "SI")</f>
        <v>10</v>
      </c>
      <c r="AF158" s="73" t="s">
        <v>117</v>
      </c>
      <c r="AG158" s="71">
        <f>+VLOOKUP(AF158,[6]Listados!$K$8:$L$12,2,0)</f>
        <v>2</v>
      </c>
      <c r="AH158" s="71" t="str">
        <f>+IF(OR(AE158=1,AE158&lt;=5),"Moderado",IF(OR(AE158=6,AE158&lt;=11),"Mayor","Catastrófico"))</f>
        <v>Mayor</v>
      </c>
      <c r="AI158" s="74"/>
      <c r="AJ158" s="71" t="str">
        <f>IF(AND(AF158&lt;&gt;"",AH158&lt;&gt;""),VLOOKUP(AF158&amp;AH158,Listados!$M$3:$N$27,2,FALSE),"")</f>
        <v>Alto</v>
      </c>
      <c r="AK158" s="75" t="str">
        <f>'Descripción del Control '!B26</f>
        <v xml:space="preserve">El profesional del equipo de analítica institucional designado por el jefe de la Oficina Asesora de Planeación con los Enlaces de las dependencias y en articulación con la DTI realizan de manera trimestral la actualización a las herramientas o sistemas de información de analítica con los que cuenta la entidad para el tratamiento de los datos, realizando el monitoreo de los datos y/o comparando la información de un periodo a otro. De ser necesario se realizan estas reuniones de manera mensual. Como evidencia del control se deja las conclusiones de la  reunión, las posibles desviaciones/ alteraciones y los compromisos de los responsables en el formato de Evidencia de Reunión o soporte de Teams. </v>
      </c>
      <c r="AL158" s="75" t="s">
        <v>377</v>
      </c>
      <c r="AM158" s="78" t="s">
        <v>175</v>
      </c>
      <c r="AN158" s="78" t="s">
        <v>168</v>
      </c>
      <c r="AO158" s="52">
        <f>+IF(AN158="si",15,"")</f>
        <v>15</v>
      </c>
      <c r="AP158" s="78" t="s">
        <v>168</v>
      </c>
      <c r="AQ158" s="52">
        <f>+IF(AP158="si",15,"")</f>
        <v>15</v>
      </c>
      <c r="AR158" s="78" t="s">
        <v>168</v>
      </c>
      <c r="AS158" s="52">
        <f>+IF(AR158="si",15,"")</f>
        <v>15</v>
      </c>
      <c r="AT158" s="78" t="s">
        <v>192</v>
      </c>
      <c r="AU158" s="52">
        <f>+IF(AT158="Prevenir",15,IF(AT158="Detectar",10,""))</f>
        <v>10</v>
      </c>
      <c r="AV158" s="78" t="s">
        <v>168</v>
      </c>
      <c r="AW158" s="52">
        <f>+IF(AV158="si",15,"")</f>
        <v>15</v>
      </c>
      <c r="AX158" s="78" t="s">
        <v>168</v>
      </c>
      <c r="AY158" s="52">
        <f>+IF(AX158="si",15,"")</f>
        <v>15</v>
      </c>
      <c r="AZ158" s="78" t="s">
        <v>169</v>
      </c>
      <c r="BA158" s="52">
        <f>+IF(AZ158="Completa",10,IF(AZ158="Incompleta",5,""))</f>
        <v>10</v>
      </c>
      <c r="BB158" s="64">
        <f>IF((SUM(AO158,AQ158,AS158,AU158,AW158,AY158,BA158)=0),"",(SUM(AO158,AQ158,AS158,AU158,AW158,AY158,BA158)))</f>
        <v>95</v>
      </c>
      <c r="BC158" s="64" t="str">
        <f>IF(BB158&lt;=85,"Débil",IF(BB158&lt;=95,"Moderado",IF(BB158=100,"Fuerte","")))</f>
        <v>Moderado</v>
      </c>
      <c r="BD158" s="78" t="s">
        <v>170</v>
      </c>
      <c r="BE158" s="64" t="str">
        <f t="shared" ref="BE158" si="43">+IF(BD158="siempre","Fuerte",IF(BD158="Algunas veces","Moderado","Débil"))</f>
        <v>Fuerte</v>
      </c>
      <c r="BF158" s="64" t="str">
        <f>IF(AND(BC158="Fuerte",BE158="Fuerte"),"Fuerte",IF(AND(BC158="Fuerte",BE158="Moderado"),"Moderado",IF(AND(BC158="Moderado",BE158="Fuerte"),"Moderado",IF(AND(BC158="Moderado",BE158="Moderado"),"Moderado","Débil"))))</f>
        <v>Moderado</v>
      </c>
      <c r="BG158" s="64">
        <f t="shared" ref="BG158" si="44">IF(ISBLANK(BF158),"",IF(BF158="Débil", 0, IF(BF158="Moderado",50,100)))</f>
        <v>50</v>
      </c>
      <c r="BH158" s="66">
        <f>AVERAGE(BG158:BG158)</f>
        <v>50</v>
      </c>
      <c r="BI158" s="69" t="str">
        <f>IF(BH158&lt;=50, "Débil", IF(BH158&lt;=99,"Moderado","Fuerte"))</f>
        <v>Débil</v>
      </c>
      <c r="BJ158" s="70">
        <f>+IF(BI158="Fuerte",2,IF(BI158="Moderado",1,0))</f>
        <v>0</v>
      </c>
      <c r="BK158" s="70">
        <f>+AG158-BJ158</f>
        <v>2</v>
      </c>
      <c r="BL158" s="69" t="str">
        <f>+VLOOKUP(BK158,Listados!$J$18:$K$24,2,TRUE)</f>
        <v>Improbable</v>
      </c>
      <c r="BM158" s="69" t="str">
        <f>IF(ISBLANK(AH158),"",AH158)</f>
        <v>Mayor</v>
      </c>
      <c r="BN158" s="71" t="str">
        <f>IF(AND(BL158&lt;&gt;"",BM158&lt;&gt;""),VLOOKUP(BL158&amp;BM158,Listados!$M$3:$N$27,2,FALSE),"")</f>
        <v>Alto</v>
      </c>
      <c r="BO158" s="71" t="str">
        <f>+VLOOKUP(BN158,Listados!$P$3:$Q$6,2,FALSE)</f>
        <v>Reducir el riesgo</v>
      </c>
      <c r="BP158" s="173"/>
      <c r="BQ158" s="173"/>
      <c r="BR158" s="173"/>
      <c r="BS158" s="173"/>
      <c r="BT158" s="173"/>
      <c r="BU158" s="173"/>
      <c r="BV158" s="173"/>
      <c r="BW158" s="173"/>
      <c r="BX158" s="173"/>
      <c r="BY158" s="173"/>
      <c r="BZ158" s="173"/>
      <c r="CA158" s="173"/>
      <c r="CB158" s="173"/>
      <c r="CC158" s="173"/>
      <c r="CD158" s="173"/>
      <c r="CE158" s="174" t="s">
        <v>284</v>
      </c>
      <c r="CF158" s="174" t="s">
        <v>284</v>
      </c>
      <c r="CG158" s="174" t="s">
        <v>284</v>
      </c>
      <c r="CH158" s="174" t="s">
        <v>284</v>
      </c>
      <c r="CI158" s="174" t="s">
        <v>284</v>
      </c>
      <c r="CJ158" s="174" t="s">
        <v>284</v>
      </c>
    </row>
    <row r="159" spans="1:88" ht="27.75" customHeight="1" x14ac:dyDescent="0.25">
      <c r="A159" s="81"/>
      <c r="B159" s="73"/>
      <c r="C159" s="82"/>
      <c r="D159" s="83"/>
      <c r="E159" s="73"/>
      <c r="F159" s="84"/>
      <c r="G159" s="71"/>
      <c r="H159" s="86"/>
      <c r="I159" s="90"/>
      <c r="J159" s="84"/>
      <c r="K159" s="85" t="s">
        <v>374</v>
      </c>
      <c r="L159" s="67"/>
      <c r="M159" s="67"/>
      <c r="N159" s="67"/>
      <c r="O159" s="67"/>
      <c r="P159" s="67"/>
      <c r="Q159" s="73"/>
      <c r="R159" s="67"/>
      <c r="S159" s="67"/>
      <c r="T159" s="67"/>
      <c r="U159" s="67"/>
      <c r="V159" s="67"/>
      <c r="W159" s="67"/>
      <c r="X159" s="67"/>
      <c r="Y159" s="67"/>
      <c r="Z159" s="67"/>
      <c r="AA159" s="67"/>
      <c r="AB159" s="67"/>
      <c r="AC159" s="67"/>
      <c r="AD159" s="67"/>
      <c r="AE159" s="71"/>
      <c r="AF159" s="73"/>
      <c r="AG159" s="71"/>
      <c r="AH159" s="71" t="str">
        <f>+IF(OR(AF159=1,AF159&lt;=5),"Moderado",IF(OR(AF159=6,AF159&lt;=11),"Mayor","Catastrófico"))</f>
        <v>Moderado</v>
      </c>
      <c r="AI159" s="74"/>
      <c r="AJ159" s="71"/>
      <c r="AK159" s="76"/>
      <c r="AL159" s="76"/>
      <c r="AM159" s="79"/>
      <c r="AN159" s="79"/>
      <c r="AO159" s="52"/>
      <c r="AP159" s="79"/>
      <c r="AQ159" s="52"/>
      <c r="AR159" s="79"/>
      <c r="AS159" s="52"/>
      <c r="AT159" s="79"/>
      <c r="AU159" s="52"/>
      <c r="AV159" s="79"/>
      <c r="AW159" s="52"/>
      <c r="AX159" s="79"/>
      <c r="AY159" s="52"/>
      <c r="AZ159" s="79"/>
      <c r="BA159" s="52"/>
      <c r="BB159" s="65"/>
      <c r="BC159" s="65"/>
      <c r="BD159" s="79"/>
      <c r="BE159" s="65"/>
      <c r="BF159" s="65"/>
      <c r="BG159" s="65"/>
      <c r="BH159" s="66"/>
      <c r="BI159" s="69"/>
      <c r="BJ159" s="70"/>
      <c r="BK159" s="70"/>
      <c r="BL159" s="69"/>
      <c r="BM159" s="69"/>
      <c r="BN159" s="71"/>
      <c r="BO159" s="71"/>
      <c r="BP159" s="173"/>
      <c r="BQ159" s="173"/>
      <c r="BR159" s="173"/>
      <c r="BS159" s="173"/>
      <c r="BT159" s="173"/>
      <c r="BU159" s="173"/>
      <c r="BV159" s="173"/>
      <c r="BW159" s="173"/>
      <c r="BX159" s="173"/>
      <c r="BY159" s="173"/>
      <c r="BZ159" s="173"/>
      <c r="CA159" s="173"/>
      <c r="CB159" s="173"/>
      <c r="CC159" s="173"/>
      <c r="CD159" s="173"/>
      <c r="CE159" s="174"/>
      <c r="CF159" s="174"/>
      <c r="CG159" s="174"/>
      <c r="CH159" s="174"/>
      <c r="CI159" s="174"/>
      <c r="CJ159" s="174"/>
    </row>
    <row r="160" spans="1:88" ht="30" customHeight="1" x14ac:dyDescent="0.25">
      <c r="A160" s="81"/>
      <c r="B160" s="73"/>
      <c r="C160" s="82"/>
      <c r="D160" s="83"/>
      <c r="E160" s="73"/>
      <c r="F160" s="84"/>
      <c r="G160" s="71"/>
      <c r="H160" s="86"/>
      <c r="I160" s="90"/>
      <c r="J160" s="84"/>
      <c r="K160" s="87"/>
      <c r="L160" s="67"/>
      <c r="M160" s="67"/>
      <c r="N160" s="67"/>
      <c r="O160" s="67"/>
      <c r="P160" s="67"/>
      <c r="Q160" s="73"/>
      <c r="R160" s="67"/>
      <c r="S160" s="67"/>
      <c r="T160" s="67"/>
      <c r="U160" s="67"/>
      <c r="V160" s="67"/>
      <c r="W160" s="67"/>
      <c r="X160" s="67"/>
      <c r="Y160" s="67"/>
      <c r="Z160" s="67"/>
      <c r="AA160" s="67"/>
      <c r="AB160" s="67"/>
      <c r="AC160" s="67"/>
      <c r="AD160" s="67"/>
      <c r="AE160" s="71"/>
      <c r="AF160" s="73"/>
      <c r="AG160" s="71"/>
      <c r="AH160" s="71" t="str">
        <f>+IF(OR(AF160=1,AF160&lt;=5),"Moderado",IF(OR(AF160=6,AF160&lt;=11),"Mayor","Catastrófico"))</f>
        <v>Moderado</v>
      </c>
      <c r="AI160" s="74"/>
      <c r="AJ160" s="71"/>
      <c r="AK160" s="76"/>
      <c r="AL160" s="76"/>
      <c r="AM160" s="79"/>
      <c r="AN160" s="79"/>
      <c r="AO160" s="52"/>
      <c r="AP160" s="79"/>
      <c r="AQ160" s="52"/>
      <c r="AR160" s="79"/>
      <c r="AS160" s="52"/>
      <c r="AT160" s="79"/>
      <c r="AU160" s="52"/>
      <c r="AV160" s="79"/>
      <c r="AW160" s="52"/>
      <c r="AX160" s="79"/>
      <c r="AY160" s="52"/>
      <c r="AZ160" s="79"/>
      <c r="BA160" s="52"/>
      <c r="BB160" s="65"/>
      <c r="BC160" s="65"/>
      <c r="BD160" s="79"/>
      <c r="BE160" s="65"/>
      <c r="BF160" s="65"/>
      <c r="BG160" s="65"/>
      <c r="BH160" s="66"/>
      <c r="BI160" s="69"/>
      <c r="BJ160" s="70"/>
      <c r="BK160" s="70"/>
      <c r="BL160" s="69"/>
      <c r="BM160" s="69"/>
      <c r="BN160" s="71"/>
      <c r="BO160" s="71"/>
      <c r="BP160" s="173"/>
      <c r="BQ160" s="173"/>
      <c r="BR160" s="173"/>
      <c r="BS160" s="173"/>
      <c r="BT160" s="173"/>
      <c r="BU160" s="173"/>
      <c r="BV160" s="173"/>
      <c r="BW160" s="173"/>
      <c r="BX160" s="173"/>
      <c r="BY160" s="173"/>
      <c r="BZ160" s="173"/>
      <c r="CA160" s="173"/>
      <c r="CB160" s="173"/>
      <c r="CC160" s="173"/>
      <c r="CD160" s="173"/>
      <c r="CE160" s="174"/>
      <c r="CF160" s="174"/>
      <c r="CG160" s="174"/>
      <c r="CH160" s="174"/>
      <c r="CI160" s="174"/>
      <c r="CJ160" s="174"/>
    </row>
    <row r="161" spans="1:88" ht="27.75" customHeight="1" x14ac:dyDescent="0.25">
      <c r="A161" s="81"/>
      <c r="B161" s="73"/>
      <c r="C161" s="82"/>
      <c r="D161" s="83"/>
      <c r="E161" s="73"/>
      <c r="F161" s="84"/>
      <c r="G161" s="71"/>
      <c r="H161" s="86"/>
      <c r="I161" s="90"/>
      <c r="J161" s="84"/>
      <c r="K161" s="116" t="s">
        <v>387</v>
      </c>
      <c r="L161" s="67"/>
      <c r="M161" s="67"/>
      <c r="N161" s="67"/>
      <c r="O161" s="67"/>
      <c r="P161" s="67"/>
      <c r="Q161" s="73"/>
      <c r="R161" s="67"/>
      <c r="S161" s="67"/>
      <c r="T161" s="67"/>
      <c r="U161" s="67"/>
      <c r="V161" s="67"/>
      <c r="W161" s="67"/>
      <c r="X161" s="67"/>
      <c r="Y161" s="67"/>
      <c r="Z161" s="67"/>
      <c r="AA161" s="67"/>
      <c r="AB161" s="67"/>
      <c r="AC161" s="67"/>
      <c r="AD161" s="67"/>
      <c r="AE161" s="71"/>
      <c r="AF161" s="73"/>
      <c r="AG161" s="71"/>
      <c r="AH161" s="71" t="str">
        <f>+IF(OR(AF161=1,AF161&lt;=5),"Moderado",IF(OR(AF161=6,AF161&lt;=11),"Mayor","Catastrófico"))</f>
        <v>Moderado</v>
      </c>
      <c r="AI161" s="74"/>
      <c r="AJ161" s="71"/>
      <c r="AK161" s="76"/>
      <c r="AL161" s="76"/>
      <c r="AM161" s="79"/>
      <c r="AN161" s="79"/>
      <c r="AO161" s="52"/>
      <c r="AP161" s="79"/>
      <c r="AQ161" s="52"/>
      <c r="AR161" s="79"/>
      <c r="AS161" s="52"/>
      <c r="AT161" s="79"/>
      <c r="AU161" s="52"/>
      <c r="AV161" s="79"/>
      <c r="AW161" s="52"/>
      <c r="AX161" s="79"/>
      <c r="AY161" s="52"/>
      <c r="AZ161" s="79"/>
      <c r="BA161" s="52"/>
      <c r="BB161" s="65"/>
      <c r="BC161" s="65"/>
      <c r="BD161" s="79"/>
      <c r="BE161" s="65"/>
      <c r="BF161" s="65"/>
      <c r="BG161" s="65"/>
      <c r="BH161" s="66"/>
      <c r="BI161" s="69"/>
      <c r="BJ161" s="70"/>
      <c r="BK161" s="70"/>
      <c r="BL161" s="69"/>
      <c r="BM161" s="69"/>
      <c r="BN161" s="71"/>
      <c r="BO161" s="71"/>
      <c r="BP161" s="173"/>
      <c r="BQ161" s="173"/>
      <c r="BR161" s="173"/>
      <c r="BS161" s="173"/>
      <c r="BT161" s="173"/>
      <c r="BU161" s="173"/>
      <c r="BV161" s="173"/>
      <c r="BW161" s="173"/>
      <c r="BX161" s="173"/>
      <c r="BY161" s="173"/>
      <c r="BZ161" s="173"/>
      <c r="CA161" s="173"/>
      <c r="CB161" s="173"/>
      <c r="CC161" s="173"/>
      <c r="CD161" s="173"/>
      <c r="CE161" s="174"/>
      <c r="CF161" s="174"/>
      <c r="CG161" s="174"/>
      <c r="CH161" s="174"/>
      <c r="CI161" s="174"/>
      <c r="CJ161" s="174"/>
    </row>
    <row r="162" spans="1:88" ht="34.5" customHeight="1" x14ac:dyDescent="0.25">
      <c r="A162" s="81"/>
      <c r="B162" s="73"/>
      <c r="C162" s="82"/>
      <c r="D162" s="83"/>
      <c r="E162" s="73"/>
      <c r="F162" s="84"/>
      <c r="G162" s="71"/>
      <c r="H162" s="86"/>
      <c r="I162" s="90"/>
      <c r="J162" s="84"/>
      <c r="K162" s="116"/>
      <c r="L162" s="67"/>
      <c r="M162" s="67"/>
      <c r="N162" s="67"/>
      <c r="O162" s="67"/>
      <c r="P162" s="67"/>
      <c r="Q162" s="73"/>
      <c r="R162" s="67"/>
      <c r="S162" s="67"/>
      <c r="T162" s="67"/>
      <c r="U162" s="67"/>
      <c r="V162" s="67"/>
      <c r="W162" s="67"/>
      <c r="X162" s="67"/>
      <c r="Y162" s="67"/>
      <c r="Z162" s="67"/>
      <c r="AA162" s="67"/>
      <c r="AB162" s="67"/>
      <c r="AC162" s="67"/>
      <c r="AD162" s="67"/>
      <c r="AE162" s="71"/>
      <c r="AF162" s="73"/>
      <c r="AG162" s="71"/>
      <c r="AH162" s="71" t="str">
        <f>+IF(OR(AF162=1,AF162&lt;=5),"Moderado",IF(OR(AF162=6,AF162&lt;=11),"Mayor","Catastrófico"))</f>
        <v>Moderado</v>
      </c>
      <c r="AI162" s="74"/>
      <c r="AJ162" s="71"/>
      <c r="AK162" s="76"/>
      <c r="AL162" s="76"/>
      <c r="AM162" s="79"/>
      <c r="AN162" s="79"/>
      <c r="AO162" s="52"/>
      <c r="AP162" s="79"/>
      <c r="AQ162" s="52"/>
      <c r="AR162" s="79"/>
      <c r="AS162" s="52"/>
      <c r="AT162" s="79"/>
      <c r="AU162" s="52"/>
      <c r="AV162" s="79"/>
      <c r="AW162" s="52"/>
      <c r="AX162" s="79"/>
      <c r="AY162" s="52"/>
      <c r="AZ162" s="79"/>
      <c r="BA162" s="52"/>
      <c r="BB162" s="65"/>
      <c r="BC162" s="65"/>
      <c r="BD162" s="79"/>
      <c r="BE162" s="65"/>
      <c r="BF162" s="65"/>
      <c r="BG162" s="65"/>
      <c r="BH162" s="66"/>
      <c r="BI162" s="69"/>
      <c r="BJ162" s="70"/>
      <c r="BK162" s="70"/>
      <c r="BL162" s="69"/>
      <c r="BM162" s="69"/>
      <c r="BN162" s="71"/>
      <c r="BO162" s="71"/>
      <c r="BP162" s="173"/>
      <c r="BQ162" s="173"/>
      <c r="BR162" s="173"/>
      <c r="BS162" s="173"/>
      <c r="BT162" s="173"/>
      <c r="BU162" s="173"/>
      <c r="BV162" s="173"/>
      <c r="BW162" s="173"/>
      <c r="BX162" s="173"/>
      <c r="BY162" s="173"/>
      <c r="BZ162" s="173"/>
      <c r="CA162" s="173"/>
      <c r="CB162" s="173"/>
      <c r="CC162" s="173"/>
      <c r="CD162" s="173"/>
      <c r="CE162" s="174"/>
      <c r="CF162" s="174"/>
      <c r="CG162" s="174"/>
      <c r="CH162" s="174"/>
      <c r="CI162" s="174"/>
      <c r="CJ162" s="174"/>
    </row>
    <row r="163" spans="1:88" ht="30.75" customHeight="1" x14ac:dyDescent="0.25">
      <c r="A163" s="81"/>
      <c r="B163" s="73"/>
      <c r="C163" s="82"/>
      <c r="D163" s="83"/>
      <c r="E163" s="73"/>
      <c r="F163" s="84"/>
      <c r="G163" s="71"/>
      <c r="H163" s="87"/>
      <c r="I163" s="91"/>
      <c r="J163" s="84"/>
      <c r="K163" s="116"/>
      <c r="L163" s="67"/>
      <c r="M163" s="67"/>
      <c r="N163" s="67"/>
      <c r="O163" s="67"/>
      <c r="P163" s="67"/>
      <c r="Q163" s="73"/>
      <c r="R163" s="67"/>
      <c r="S163" s="67"/>
      <c r="T163" s="67"/>
      <c r="U163" s="67"/>
      <c r="V163" s="67"/>
      <c r="W163" s="67"/>
      <c r="X163" s="67"/>
      <c r="Y163" s="67"/>
      <c r="Z163" s="67"/>
      <c r="AA163" s="67"/>
      <c r="AB163" s="67"/>
      <c r="AC163" s="67"/>
      <c r="AD163" s="67"/>
      <c r="AE163" s="71"/>
      <c r="AF163" s="73"/>
      <c r="AG163" s="71"/>
      <c r="AH163" s="71" t="str">
        <f>+IF(OR(AF163=1,AF163&lt;=5),"Moderado",IF(OR(AF163=6,AF163&lt;=11),"Mayor","Catastrófico"))</f>
        <v>Moderado</v>
      </c>
      <c r="AI163" s="74"/>
      <c r="AJ163" s="71"/>
      <c r="AK163" s="77"/>
      <c r="AL163" s="77"/>
      <c r="AM163" s="80"/>
      <c r="AN163" s="80"/>
      <c r="AO163" s="52"/>
      <c r="AP163" s="80"/>
      <c r="AQ163" s="52"/>
      <c r="AR163" s="80"/>
      <c r="AS163" s="52"/>
      <c r="AT163" s="80"/>
      <c r="AU163" s="52"/>
      <c r="AV163" s="80"/>
      <c r="AW163" s="52"/>
      <c r="AX163" s="80"/>
      <c r="AY163" s="52"/>
      <c r="AZ163" s="80"/>
      <c r="BA163" s="52"/>
      <c r="BB163" s="72"/>
      <c r="BC163" s="72"/>
      <c r="BD163" s="80"/>
      <c r="BE163" s="72"/>
      <c r="BF163" s="72"/>
      <c r="BG163" s="72"/>
      <c r="BH163" s="66"/>
      <c r="BI163" s="69"/>
      <c r="BJ163" s="70"/>
      <c r="BK163" s="70"/>
      <c r="BL163" s="69"/>
      <c r="BM163" s="69"/>
      <c r="BN163" s="71"/>
      <c r="BO163" s="71"/>
      <c r="BP163" s="173"/>
      <c r="BQ163" s="173"/>
      <c r="BR163" s="173"/>
      <c r="BS163" s="173"/>
      <c r="BT163" s="173"/>
      <c r="BU163" s="173"/>
      <c r="BV163" s="173"/>
      <c r="BW163" s="173"/>
      <c r="BX163" s="173"/>
      <c r="BY163" s="173"/>
      <c r="BZ163" s="173"/>
      <c r="CA163" s="173"/>
      <c r="CB163" s="173"/>
      <c r="CC163" s="173"/>
      <c r="CD163" s="173"/>
      <c r="CE163" s="174"/>
      <c r="CF163" s="174"/>
      <c r="CG163" s="174"/>
      <c r="CH163" s="174"/>
      <c r="CI163" s="174"/>
      <c r="CJ163" s="174"/>
    </row>
    <row r="164" spans="1:88" ht="38.25" customHeight="1" x14ac:dyDescent="0.25">
      <c r="A164" s="81" t="s">
        <v>422</v>
      </c>
      <c r="B164" s="73" t="s">
        <v>389</v>
      </c>
      <c r="C164" s="82" t="s">
        <v>392</v>
      </c>
      <c r="D164" s="83" t="str">
        <f>'Riesgo Corrupción'!C51</f>
        <v>Afectación reputacional por inadecuado uso de prendas y elementos institucionales en beneficio propio o de un tercero para acceder a eventos públicos o privados de complejidad alta en el SUGA y partidos de fútbol acompañados por el programa de goles en paz 2.0</v>
      </c>
      <c r="E164" s="73" t="s">
        <v>284</v>
      </c>
      <c r="F164" s="84" t="s">
        <v>124</v>
      </c>
      <c r="G164" s="71" t="s">
        <v>143</v>
      </c>
      <c r="H164" s="55" t="s">
        <v>393</v>
      </c>
      <c r="I164" s="53" t="s">
        <v>274</v>
      </c>
      <c r="J164" s="84" t="s">
        <v>126</v>
      </c>
      <c r="K164" s="85" t="s">
        <v>397</v>
      </c>
      <c r="L164" s="67" t="s">
        <v>168</v>
      </c>
      <c r="M164" s="67" t="s">
        <v>172</v>
      </c>
      <c r="N164" s="67" t="s">
        <v>168</v>
      </c>
      <c r="O164" s="67" t="s">
        <v>168</v>
      </c>
      <c r="P164" s="67" t="s">
        <v>168</v>
      </c>
      <c r="Q164" s="73" t="s">
        <v>172</v>
      </c>
      <c r="R164" s="67" t="s">
        <v>168</v>
      </c>
      <c r="S164" s="67" t="s">
        <v>172</v>
      </c>
      <c r="T164" s="67" t="s">
        <v>172</v>
      </c>
      <c r="U164" s="67" t="s">
        <v>168</v>
      </c>
      <c r="V164" s="67" t="s">
        <v>168</v>
      </c>
      <c r="W164" s="67" t="s">
        <v>168</v>
      </c>
      <c r="X164" s="67" t="s">
        <v>172</v>
      </c>
      <c r="Y164" s="67" t="s">
        <v>168</v>
      </c>
      <c r="Z164" s="67" t="s">
        <v>168</v>
      </c>
      <c r="AA164" s="67" t="s">
        <v>172</v>
      </c>
      <c r="AB164" s="67" t="s">
        <v>172</v>
      </c>
      <c r="AC164" s="67" t="s">
        <v>172</v>
      </c>
      <c r="AD164" s="67" t="s">
        <v>172</v>
      </c>
      <c r="AE164" s="71">
        <f>COUNTIF(L164:AD169, "SI")</f>
        <v>10</v>
      </c>
      <c r="AF164" s="73" t="s">
        <v>130</v>
      </c>
      <c r="AG164" s="71">
        <f>+VLOOKUP(AF164,[6]Listados!$K$8:$L$12,2,0)</f>
        <v>3</v>
      </c>
      <c r="AH164" s="71" t="str">
        <f>+IF(OR(AE164=1,AE164&lt;=5),"Moderado",IF(OR(AE164=6,AE164&lt;=11),"Mayor","Catastrófico"))</f>
        <v>Mayor</v>
      </c>
      <c r="AI164" s="74"/>
      <c r="AJ164" s="71" t="str">
        <f>IF(AND(AF164&lt;&gt;"",AH164&lt;&gt;""),VLOOKUP(AF164&amp;AH164,Listados!$M$3:$N$27,2,FALSE),"")</f>
        <v>Extremo</v>
      </c>
      <c r="AK164" s="95" t="str">
        <f>'Descripción del Control '!B27</f>
        <v>El director/a de convivencia y diálogo social y/o El/la/los profesional(es) designado(a), para cada tema de la dirección, cada vez que ingrese un integrante nuevo a la dirección debe realizar una capacitación acerca de las obligaciones o funciones/obligaciones según modalidad de contratación, normativa, actividades a desarrollar, documentos y formatos vigentes para garantizar el conocimiento y funcionamiento del tema y hacer buen uso de las prendas y elementos institucionales entregados para el desarrollo de sus obligaciones y registrarlo en el formato GDI-GPD-F029 Evidencia de Reunión.</v>
      </c>
      <c r="AL164" s="95" t="s">
        <v>393</v>
      </c>
      <c r="AM164" s="78" t="s">
        <v>107</v>
      </c>
      <c r="AN164" s="67" t="s">
        <v>168</v>
      </c>
      <c r="AO164" s="52">
        <f>+IF(AN164="si",15,"")</f>
        <v>15</v>
      </c>
      <c r="AP164" s="78" t="s">
        <v>168</v>
      </c>
      <c r="AQ164" s="52">
        <f>+IF(AP164="si",15,"")</f>
        <v>15</v>
      </c>
      <c r="AR164" s="67" t="s">
        <v>168</v>
      </c>
      <c r="AS164" s="52">
        <f>+IF(AR164="si",15,"")</f>
        <v>15</v>
      </c>
      <c r="AT164" s="67" t="s">
        <v>191</v>
      </c>
      <c r="AU164" s="52">
        <f>+IF(AT164="Prevenir",15,IF(AT164="Detectar",10,""))</f>
        <v>15</v>
      </c>
      <c r="AV164" s="67" t="s">
        <v>168</v>
      </c>
      <c r="AW164" s="52">
        <f>+IF(AV164="si",15,"")</f>
        <v>15</v>
      </c>
      <c r="AX164" s="67" t="s">
        <v>168</v>
      </c>
      <c r="AY164" s="52">
        <f>+IF(AX164="si",15,"")</f>
        <v>15</v>
      </c>
      <c r="AZ164" s="67" t="s">
        <v>169</v>
      </c>
      <c r="BA164" s="52">
        <f>+IF(AZ164="Completa",10,IF(AZ164="Incompleta",5,""))</f>
        <v>10</v>
      </c>
      <c r="BB164" s="66">
        <f>IF((SUM(AO164,AQ164,AS164,AU164,AW164,AY164,BA164)=0),"",(SUM(AO164,AQ164,AS164,AU164,AW164,AY164,BA164)))</f>
        <v>100</v>
      </c>
      <c r="BC164" s="66" t="str">
        <f>IF(BB164&lt;=85,"Débil",IF(BB164&lt;=95,"Moderado",IF(BB164=100,"Fuerte","")))</f>
        <v>Fuerte</v>
      </c>
      <c r="BD164" s="78" t="s">
        <v>170</v>
      </c>
      <c r="BE164" s="64" t="str">
        <f t="shared" ref="BE164:BE168" si="45">+IF(BD164="siempre","Fuerte",IF(BD164="Algunas veces","Moderado","Débil"))</f>
        <v>Fuerte</v>
      </c>
      <c r="BF164" s="66" t="str">
        <f>IF(AND(BC164="Fuerte",BE164="Fuerte"),"Fuerte",IF(AND(BC164="Fuerte",BE164="Moderado"),"Moderado",IF(AND(BC164="Moderado",BE164="Fuerte"),"Moderado",IF(AND(BC164="Moderado",BE164="Moderado"),"Moderado","Débil"))))</f>
        <v>Fuerte</v>
      </c>
      <c r="BG164" s="64">
        <f t="shared" ref="BG164:BG168" si="46">IF(ISBLANK(BF164),"",IF(BF164="Débil", 0, IF(BF164="Moderado",50,100)))</f>
        <v>100</v>
      </c>
      <c r="BH164" s="68">
        <f>AVERAGE(BG164:BG169)</f>
        <v>83.333333333333329</v>
      </c>
      <c r="BI164" s="69" t="str">
        <f>IF(BH164&lt;=50, "Débil", IF(BH164&lt;=99,"Moderado","Fuerte"))</f>
        <v>Moderado</v>
      </c>
      <c r="BJ164" s="70">
        <f>+IF(BI164="Fuerte",2,IF(BI164="Moderado",1,0))</f>
        <v>1</v>
      </c>
      <c r="BK164" s="70">
        <f>+AG164-BJ164</f>
        <v>2</v>
      </c>
      <c r="BL164" s="92" t="str">
        <f>+VLOOKUP(BK164,Listados!$J$18:$K$24,2,TRUE)</f>
        <v>Improbable</v>
      </c>
      <c r="BM164" s="69" t="str">
        <f>IF(ISBLANK(AH164),"",AH164)</f>
        <v>Mayor</v>
      </c>
      <c r="BN164" s="71" t="str">
        <f>IF(AND(BL164&lt;&gt;"",BM164&lt;&gt;""),VLOOKUP(BL164&amp;BM164,Listados!$M$3:$N$27,2,FALSE),"")</f>
        <v>Alto</v>
      </c>
      <c r="BO164" s="71" t="str">
        <f>+VLOOKUP(BN164,Listados!$P$3:$Q$6,2,FALSE)</f>
        <v>Reducir el riesgo</v>
      </c>
      <c r="BP164" s="173"/>
      <c r="BQ164" s="173"/>
      <c r="BR164" s="173"/>
      <c r="BS164" s="173"/>
      <c r="BT164" s="173"/>
      <c r="BU164" s="173"/>
      <c r="BV164" s="173"/>
      <c r="BW164" s="173"/>
      <c r="BX164" s="173"/>
      <c r="BY164" s="173"/>
      <c r="BZ164" s="173"/>
      <c r="CA164" s="173"/>
      <c r="CB164" s="173"/>
      <c r="CC164" s="173"/>
      <c r="CD164" s="173"/>
      <c r="CE164" s="174" t="s">
        <v>284</v>
      </c>
      <c r="CF164" s="174" t="s">
        <v>284</v>
      </c>
      <c r="CG164" s="174" t="s">
        <v>284</v>
      </c>
      <c r="CH164" s="174" t="s">
        <v>284</v>
      </c>
      <c r="CI164" s="174" t="s">
        <v>284</v>
      </c>
      <c r="CJ164" s="174" t="s">
        <v>284</v>
      </c>
    </row>
    <row r="165" spans="1:88" ht="51" customHeight="1" x14ac:dyDescent="0.25">
      <c r="A165" s="81"/>
      <c r="B165" s="73"/>
      <c r="C165" s="82"/>
      <c r="D165" s="83"/>
      <c r="E165" s="73"/>
      <c r="F165" s="84"/>
      <c r="G165" s="71"/>
      <c r="H165" s="55" t="s">
        <v>394</v>
      </c>
      <c r="I165" s="53" t="s">
        <v>274</v>
      </c>
      <c r="J165" s="84"/>
      <c r="K165" s="86"/>
      <c r="L165" s="67"/>
      <c r="M165" s="67"/>
      <c r="N165" s="67"/>
      <c r="O165" s="67"/>
      <c r="P165" s="67"/>
      <c r="Q165" s="73"/>
      <c r="R165" s="67"/>
      <c r="S165" s="67"/>
      <c r="T165" s="67"/>
      <c r="U165" s="67"/>
      <c r="V165" s="67"/>
      <c r="W165" s="67"/>
      <c r="X165" s="67"/>
      <c r="Y165" s="67"/>
      <c r="Z165" s="67"/>
      <c r="AA165" s="67"/>
      <c r="AB165" s="67"/>
      <c r="AC165" s="67"/>
      <c r="AD165" s="67"/>
      <c r="AE165" s="71"/>
      <c r="AF165" s="73"/>
      <c r="AG165" s="71"/>
      <c r="AH165" s="71" t="str">
        <f>+IF(OR(AF165=1,AF165&lt;=5),"Moderado",IF(OR(AF165=6,AF165&lt;=11),"Mayor","Catastrófico"))</f>
        <v>Moderado</v>
      </c>
      <c r="AI165" s="74"/>
      <c r="AJ165" s="71"/>
      <c r="AK165" s="95"/>
      <c r="AL165" s="95"/>
      <c r="AM165" s="79"/>
      <c r="AN165" s="67"/>
      <c r="AO165" s="52"/>
      <c r="AP165" s="79"/>
      <c r="AQ165" s="52"/>
      <c r="AR165" s="67"/>
      <c r="AS165" s="52"/>
      <c r="AT165" s="67"/>
      <c r="AU165" s="52"/>
      <c r="AV165" s="67"/>
      <c r="AW165" s="52"/>
      <c r="AX165" s="67"/>
      <c r="AY165" s="52"/>
      <c r="AZ165" s="67"/>
      <c r="BA165" s="52"/>
      <c r="BB165" s="66"/>
      <c r="BC165" s="66"/>
      <c r="BD165" s="79"/>
      <c r="BE165" s="65"/>
      <c r="BF165" s="66"/>
      <c r="BG165" s="65"/>
      <c r="BH165" s="68"/>
      <c r="BI165" s="69"/>
      <c r="BJ165" s="70"/>
      <c r="BK165" s="70"/>
      <c r="BL165" s="93"/>
      <c r="BM165" s="69"/>
      <c r="BN165" s="71"/>
      <c r="BO165" s="71"/>
      <c r="BP165" s="173"/>
      <c r="BQ165" s="173"/>
      <c r="BR165" s="173"/>
      <c r="BS165" s="173"/>
      <c r="BT165" s="173"/>
      <c r="BU165" s="173"/>
      <c r="BV165" s="173"/>
      <c r="BW165" s="173"/>
      <c r="BX165" s="173"/>
      <c r="BY165" s="173"/>
      <c r="BZ165" s="173"/>
      <c r="CA165" s="173"/>
      <c r="CB165" s="173"/>
      <c r="CC165" s="173"/>
      <c r="CD165" s="173"/>
      <c r="CE165" s="174"/>
      <c r="CF165" s="174"/>
      <c r="CG165" s="174"/>
      <c r="CH165" s="174"/>
      <c r="CI165" s="174"/>
      <c r="CJ165" s="174"/>
    </row>
    <row r="166" spans="1:88" ht="31.5" customHeight="1" x14ac:dyDescent="0.25">
      <c r="A166" s="81"/>
      <c r="B166" s="73"/>
      <c r="C166" s="82"/>
      <c r="D166" s="83"/>
      <c r="E166" s="73"/>
      <c r="F166" s="84"/>
      <c r="G166" s="71"/>
      <c r="H166" s="85" t="s">
        <v>395</v>
      </c>
      <c r="I166" s="88" t="s">
        <v>274</v>
      </c>
      <c r="J166" s="84"/>
      <c r="K166" s="86"/>
      <c r="L166" s="67"/>
      <c r="M166" s="67"/>
      <c r="N166" s="67"/>
      <c r="O166" s="67"/>
      <c r="P166" s="67"/>
      <c r="Q166" s="73"/>
      <c r="R166" s="67"/>
      <c r="S166" s="67"/>
      <c r="T166" s="67"/>
      <c r="U166" s="67"/>
      <c r="V166" s="67"/>
      <c r="W166" s="67"/>
      <c r="X166" s="67"/>
      <c r="Y166" s="67"/>
      <c r="Z166" s="67"/>
      <c r="AA166" s="67"/>
      <c r="AB166" s="67"/>
      <c r="AC166" s="67"/>
      <c r="AD166" s="67"/>
      <c r="AE166" s="71"/>
      <c r="AF166" s="73"/>
      <c r="AG166" s="71"/>
      <c r="AH166" s="71" t="str">
        <f>+IF(OR(AF166=1,AF166&lt;=5),"Moderado",IF(OR(AF166=6,AF166&lt;=11),"Mayor","Catastrófico"))</f>
        <v>Moderado</v>
      </c>
      <c r="AI166" s="74"/>
      <c r="AJ166" s="71"/>
      <c r="AK166" s="95" t="str">
        <f>'Descripción del Control '!C27</f>
        <v>El director/a o el servidor(a) designado(a), cada vez que un contratista termine su contrato de prestación de servicios o un funcionario se desvincule de la entidad o cambie de área, debe hacer entrega de prendas y material de uso exclusivo de la dirección para garantizar que no se tenga uso diferente a los fines institucionales y registrar la entrega en el formato GDI-GPD-F029 Evidencia de Reunión.</v>
      </c>
      <c r="AL166" s="95" t="s">
        <v>395</v>
      </c>
      <c r="AM166" s="67" t="s">
        <v>107</v>
      </c>
      <c r="AN166" s="67" t="s">
        <v>168</v>
      </c>
      <c r="AO166" s="52">
        <f>+IF(AN166="si",15,"")</f>
        <v>15</v>
      </c>
      <c r="AP166" s="78" t="s">
        <v>168</v>
      </c>
      <c r="AQ166" s="52">
        <f>+IF(AP166="si",15,"")</f>
        <v>15</v>
      </c>
      <c r="AR166" s="67" t="s">
        <v>168</v>
      </c>
      <c r="AS166" s="52">
        <f>+IF(AR166="si",15,"")</f>
        <v>15</v>
      </c>
      <c r="AT166" s="67" t="s">
        <v>191</v>
      </c>
      <c r="AU166" s="52">
        <f>+IF(AT166="Prevenir",15,IF(AT166="Detectar",10,""))</f>
        <v>15</v>
      </c>
      <c r="AV166" s="67" t="s">
        <v>168</v>
      </c>
      <c r="AW166" s="52">
        <f>+IF(AV166="si",15,"")</f>
        <v>15</v>
      </c>
      <c r="AX166" s="67" t="s">
        <v>168</v>
      </c>
      <c r="AY166" s="52">
        <f>+IF(AX166="si",15,"")</f>
        <v>15</v>
      </c>
      <c r="AZ166" s="67" t="s">
        <v>169</v>
      </c>
      <c r="BA166" s="52">
        <f>+IF(AZ166="Completa",10,IF(AZ166="Incompleta",5,""))</f>
        <v>10</v>
      </c>
      <c r="BB166" s="66">
        <f>IF((SUM(AO166,AQ166,AS166,AU166,AW166,AY166,BA166)=0),"",(SUM(AO166,AQ166,AS166,AU166,AW166,AY166,BA166)))</f>
        <v>100</v>
      </c>
      <c r="BC166" s="66" t="str">
        <f>IF(BB166&lt;=85,"Débil",IF(BB166&lt;=95,"Moderado",IF(BB166=100,"Fuerte","")))</f>
        <v>Fuerte</v>
      </c>
      <c r="BD166" s="78" t="s">
        <v>170</v>
      </c>
      <c r="BE166" s="64" t="str">
        <f t="shared" si="45"/>
        <v>Fuerte</v>
      </c>
      <c r="BF166" s="66" t="str">
        <f>IF(AND(BC166="Fuerte",BE166="Fuerte"),"Fuerte",IF(AND(BC166="Fuerte",BE166="Moderado"),"Moderado",IF(AND(BC166="Moderado",BE166="Fuerte"),"Moderado",IF(AND(BC166="Moderado",BE166="Moderado"),"Moderado","Débil"))))</f>
        <v>Fuerte</v>
      </c>
      <c r="BG166" s="64">
        <f t="shared" si="46"/>
        <v>100</v>
      </c>
      <c r="BH166" s="68"/>
      <c r="BI166" s="69"/>
      <c r="BJ166" s="70"/>
      <c r="BK166" s="70"/>
      <c r="BL166" s="93"/>
      <c r="BM166" s="69"/>
      <c r="BN166" s="71"/>
      <c r="BO166" s="71"/>
      <c r="BP166" s="173"/>
      <c r="BQ166" s="173"/>
      <c r="BR166" s="173"/>
      <c r="BS166" s="173"/>
      <c r="BT166" s="173"/>
      <c r="BU166" s="173"/>
      <c r="BV166" s="173"/>
      <c r="BW166" s="173"/>
      <c r="BX166" s="173"/>
      <c r="BY166" s="173"/>
      <c r="BZ166" s="173"/>
      <c r="CA166" s="173"/>
      <c r="CB166" s="173"/>
      <c r="CC166" s="173"/>
      <c r="CD166" s="173"/>
      <c r="CE166" s="174"/>
      <c r="CF166" s="174"/>
      <c r="CG166" s="174"/>
      <c r="CH166" s="174"/>
      <c r="CI166" s="174"/>
      <c r="CJ166" s="174"/>
    </row>
    <row r="167" spans="1:88" ht="39" customHeight="1" x14ac:dyDescent="0.25">
      <c r="A167" s="81"/>
      <c r="B167" s="73"/>
      <c r="C167" s="82"/>
      <c r="D167" s="83"/>
      <c r="E167" s="73"/>
      <c r="F167" s="84"/>
      <c r="G167" s="71"/>
      <c r="H167" s="87"/>
      <c r="I167" s="88"/>
      <c r="J167" s="84"/>
      <c r="K167" s="86"/>
      <c r="L167" s="67"/>
      <c r="M167" s="67"/>
      <c r="N167" s="67"/>
      <c r="O167" s="67"/>
      <c r="P167" s="67"/>
      <c r="Q167" s="73"/>
      <c r="R167" s="67"/>
      <c r="S167" s="67"/>
      <c r="T167" s="67"/>
      <c r="U167" s="67"/>
      <c r="V167" s="67"/>
      <c r="W167" s="67"/>
      <c r="X167" s="67"/>
      <c r="Y167" s="67"/>
      <c r="Z167" s="67"/>
      <c r="AA167" s="67"/>
      <c r="AB167" s="67"/>
      <c r="AC167" s="67"/>
      <c r="AD167" s="67"/>
      <c r="AE167" s="71"/>
      <c r="AF167" s="73"/>
      <c r="AG167" s="71"/>
      <c r="AH167" s="71" t="str">
        <f>+IF(OR(AF167=1,AF167&lt;=5),"Moderado",IF(OR(AF167=6,AF167&lt;=11),"Mayor","Catastrófico"))</f>
        <v>Moderado</v>
      </c>
      <c r="AI167" s="74"/>
      <c r="AJ167" s="71"/>
      <c r="AK167" s="95"/>
      <c r="AL167" s="95"/>
      <c r="AM167" s="67"/>
      <c r="AN167" s="67"/>
      <c r="AO167" s="52"/>
      <c r="AP167" s="79"/>
      <c r="AQ167" s="52"/>
      <c r="AR167" s="67"/>
      <c r="AS167" s="52"/>
      <c r="AT167" s="67"/>
      <c r="AU167" s="52"/>
      <c r="AV167" s="67"/>
      <c r="AW167" s="52"/>
      <c r="AX167" s="67"/>
      <c r="AY167" s="52"/>
      <c r="AZ167" s="67"/>
      <c r="BA167" s="52"/>
      <c r="BB167" s="66"/>
      <c r="BC167" s="66"/>
      <c r="BD167" s="79"/>
      <c r="BE167" s="65"/>
      <c r="BF167" s="66"/>
      <c r="BG167" s="65"/>
      <c r="BH167" s="68"/>
      <c r="BI167" s="69"/>
      <c r="BJ167" s="70"/>
      <c r="BK167" s="70"/>
      <c r="BL167" s="93"/>
      <c r="BM167" s="69"/>
      <c r="BN167" s="71"/>
      <c r="BO167" s="71"/>
      <c r="BP167" s="173"/>
      <c r="BQ167" s="173"/>
      <c r="BR167" s="173"/>
      <c r="BS167" s="173"/>
      <c r="BT167" s="173"/>
      <c r="BU167" s="173"/>
      <c r="BV167" s="173"/>
      <c r="BW167" s="173"/>
      <c r="BX167" s="173"/>
      <c r="BY167" s="173"/>
      <c r="BZ167" s="173"/>
      <c r="CA167" s="173"/>
      <c r="CB167" s="173"/>
      <c r="CC167" s="173"/>
      <c r="CD167" s="173"/>
      <c r="CE167" s="174"/>
      <c r="CF167" s="174"/>
      <c r="CG167" s="174"/>
      <c r="CH167" s="174"/>
      <c r="CI167" s="174"/>
      <c r="CJ167" s="174"/>
    </row>
    <row r="168" spans="1:88" ht="68.25" customHeight="1" x14ac:dyDescent="0.25">
      <c r="A168" s="81"/>
      <c r="B168" s="73"/>
      <c r="C168" s="82"/>
      <c r="D168" s="83"/>
      <c r="E168" s="73"/>
      <c r="F168" s="84"/>
      <c r="G168" s="71"/>
      <c r="H168" s="85" t="s">
        <v>396</v>
      </c>
      <c r="I168" s="88" t="s">
        <v>274</v>
      </c>
      <c r="J168" s="84"/>
      <c r="K168" s="86"/>
      <c r="L168" s="67"/>
      <c r="M168" s="67"/>
      <c r="N168" s="67"/>
      <c r="O168" s="67"/>
      <c r="P168" s="67"/>
      <c r="Q168" s="73"/>
      <c r="R168" s="67"/>
      <c r="S168" s="67"/>
      <c r="T168" s="67"/>
      <c r="U168" s="67"/>
      <c r="V168" s="67"/>
      <c r="W168" s="67"/>
      <c r="X168" s="67"/>
      <c r="Y168" s="67"/>
      <c r="Z168" s="67"/>
      <c r="AA168" s="67"/>
      <c r="AB168" s="67"/>
      <c r="AC168" s="67"/>
      <c r="AD168" s="67"/>
      <c r="AE168" s="71"/>
      <c r="AF168" s="73"/>
      <c r="AG168" s="71"/>
      <c r="AH168" s="71" t="str">
        <f>+IF(OR(AF168=1,AF168&lt;=5),"Moderado",IF(OR(AF168=6,AF168&lt;=11),"Mayor","Catastrófico"))</f>
        <v>Moderado</v>
      </c>
      <c r="AI168" s="74"/>
      <c r="AJ168" s="71"/>
      <c r="AK168" s="95" t="str">
        <f>'Descripción del Control '!D27</f>
        <v>Cada vez que se acompañe un evento en representación de la dirección de convivencia y diálogo social el profesional delegado por el director de la DCDS realiza un listado del equipo requerido para garantizar el ingreso solo de personal autorizado para el cumplimiento de las funciones, en caso que una persona diferente al listado llegue al evento se dará aviso al director para su respectiva validación, de ser autorizado se deja soportado en el formato GDI-GPD-F029 Evidencia de Reunión y/o mediante correo electrónico, de no tener autorización el director de convivencia y diálogo social, realiza el seguimiento y requerimiento en el marco del contrato de prestación servicios por parte del supervisor soportado en el formato GDI-GPD-F029 Evidencia de Reunión.
Con relación a los funcionarios públicos que realicen esta acción, se da traslado a la oficina de asuntos disciplinarios, mediante memorando, para que se determine si se incurrio en una falta disciplinaria y se tomen las medidas correspondientes. 
Finalmente, en caso de que la persona que ingrese sea un tercero ajeno a la Secretaria Distrital de Gobierno, portando implementos de uso exclusivo de esta entidad, se realiza la denuncia  respectiva ante las autoridades correspondientes.</v>
      </c>
      <c r="AL168" s="95" t="s">
        <v>396</v>
      </c>
      <c r="AM168" s="67" t="s">
        <v>175</v>
      </c>
      <c r="AN168" s="67" t="s">
        <v>168</v>
      </c>
      <c r="AO168" s="52">
        <f>+IF(AN168="si",15,"")</f>
        <v>15</v>
      </c>
      <c r="AP168" s="67" t="s">
        <v>168</v>
      </c>
      <c r="AQ168" s="52">
        <f>+IF(AP168="si",15,"")</f>
        <v>15</v>
      </c>
      <c r="AR168" s="67" t="s">
        <v>168</v>
      </c>
      <c r="AS168" s="52">
        <f>+IF(AR168="si",15,"")</f>
        <v>15</v>
      </c>
      <c r="AT168" s="67" t="s">
        <v>192</v>
      </c>
      <c r="AU168" s="52">
        <f>+IF(AT168="Prevenir",15,IF(AT168="Detectar",10,""))</f>
        <v>10</v>
      </c>
      <c r="AV168" s="67" t="s">
        <v>168</v>
      </c>
      <c r="AW168" s="52">
        <f>+IF(AV168="si",15,"")</f>
        <v>15</v>
      </c>
      <c r="AX168" s="67" t="s">
        <v>168</v>
      </c>
      <c r="AY168" s="52">
        <f>+IF(AX168="si",15,"")</f>
        <v>15</v>
      </c>
      <c r="AZ168" s="67" t="s">
        <v>169</v>
      </c>
      <c r="BA168" s="52">
        <f>+IF(AZ168="Completa",10,IF(AZ168="Incompleta",5,""))</f>
        <v>10</v>
      </c>
      <c r="BB168" s="66">
        <f>IF((SUM(AO168,AQ168,AS168,AU168,AW168,AY168,BA168)=0),"",(SUM(AO168,AQ168,AS168,AU168,AW168,AY168,BA168)))</f>
        <v>95</v>
      </c>
      <c r="BC168" s="66" t="str">
        <f>IF(BB168&lt;=85,"Débil",IF(BB168&lt;=95,"Moderado",IF(BB168=100,"Fuerte","")))</f>
        <v>Moderado</v>
      </c>
      <c r="BD168" s="67" t="s">
        <v>170</v>
      </c>
      <c r="BE168" s="66" t="str">
        <f t="shared" si="45"/>
        <v>Fuerte</v>
      </c>
      <c r="BF168" s="66" t="str">
        <f>IF(AND(BC168="Fuerte",BE168="Fuerte"),"Fuerte",IF(AND(BC168="Fuerte",BE168="Moderado"),"Moderado",IF(AND(BC168="Moderado",BE168="Fuerte"),"Moderado",IF(AND(BC168="Moderado",BE168="Moderado"),"Moderado","Débil"))))</f>
        <v>Moderado</v>
      </c>
      <c r="BG168" s="66">
        <f t="shared" si="46"/>
        <v>50</v>
      </c>
      <c r="BH168" s="68"/>
      <c r="BI168" s="69"/>
      <c r="BJ168" s="70"/>
      <c r="BK168" s="70"/>
      <c r="BL168" s="93"/>
      <c r="BM168" s="69"/>
      <c r="BN168" s="71"/>
      <c r="BO168" s="71"/>
      <c r="BP168" s="173"/>
      <c r="BQ168" s="173"/>
      <c r="BR168" s="173"/>
      <c r="BS168" s="173"/>
      <c r="BT168" s="173"/>
      <c r="BU168" s="173"/>
      <c r="BV168" s="173"/>
      <c r="BW168" s="173"/>
      <c r="BX168" s="173"/>
      <c r="BY168" s="173"/>
      <c r="BZ168" s="173"/>
      <c r="CA168" s="173"/>
      <c r="CB168" s="173"/>
      <c r="CC168" s="173"/>
      <c r="CD168" s="173"/>
      <c r="CE168" s="174"/>
      <c r="CF168" s="174"/>
      <c r="CG168" s="174"/>
      <c r="CH168" s="174"/>
      <c r="CI168" s="174"/>
      <c r="CJ168" s="174"/>
    </row>
    <row r="169" spans="1:88" ht="108" customHeight="1" x14ac:dyDescent="0.25">
      <c r="A169" s="81"/>
      <c r="B169" s="73"/>
      <c r="C169" s="82"/>
      <c r="D169" s="83"/>
      <c r="E169" s="73"/>
      <c r="F169" s="84"/>
      <c r="G169" s="71"/>
      <c r="H169" s="87"/>
      <c r="I169" s="88"/>
      <c r="J169" s="84"/>
      <c r="K169" s="87"/>
      <c r="L169" s="67"/>
      <c r="M169" s="67"/>
      <c r="N169" s="67"/>
      <c r="O169" s="67"/>
      <c r="P169" s="67"/>
      <c r="Q169" s="73"/>
      <c r="R169" s="67"/>
      <c r="S169" s="67"/>
      <c r="T169" s="67"/>
      <c r="U169" s="67"/>
      <c r="V169" s="67"/>
      <c r="W169" s="67"/>
      <c r="X169" s="67"/>
      <c r="Y169" s="67"/>
      <c r="Z169" s="67"/>
      <c r="AA169" s="67"/>
      <c r="AB169" s="67"/>
      <c r="AC169" s="67"/>
      <c r="AD169" s="67"/>
      <c r="AE169" s="71"/>
      <c r="AF169" s="73"/>
      <c r="AG169" s="71"/>
      <c r="AH169" s="71" t="str">
        <f>+IF(OR(AF169=1,AF169&lt;=5),"Moderado",IF(OR(AF169=6,AF169&lt;=11),"Mayor","Catastrófico"))</f>
        <v>Moderado</v>
      </c>
      <c r="AI169" s="74"/>
      <c r="AJ169" s="71"/>
      <c r="AK169" s="95"/>
      <c r="AL169" s="95"/>
      <c r="AM169" s="67"/>
      <c r="AN169" s="67"/>
      <c r="AO169" s="52"/>
      <c r="AP169" s="67"/>
      <c r="AQ169" s="52"/>
      <c r="AR169" s="67"/>
      <c r="AS169" s="52"/>
      <c r="AT169" s="67"/>
      <c r="AU169" s="52"/>
      <c r="AV169" s="67"/>
      <c r="AW169" s="52"/>
      <c r="AX169" s="67"/>
      <c r="AY169" s="52"/>
      <c r="AZ169" s="67"/>
      <c r="BA169" s="52"/>
      <c r="BB169" s="66"/>
      <c r="BC169" s="66"/>
      <c r="BD169" s="67"/>
      <c r="BE169" s="66"/>
      <c r="BF169" s="66"/>
      <c r="BG169" s="66"/>
      <c r="BH169" s="68"/>
      <c r="BI169" s="69"/>
      <c r="BJ169" s="70"/>
      <c r="BK169" s="70"/>
      <c r="BL169" s="94"/>
      <c r="BM169" s="69"/>
      <c r="BN169" s="71"/>
      <c r="BO169" s="71"/>
      <c r="BP169" s="173"/>
      <c r="BQ169" s="173"/>
      <c r="BR169" s="173"/>
      <c r="BS169" s="173"/>
      <c r="BT169" s="173"/>
      <c r="BU169" s="173"/>
      <c r="BV169" s="173"/>
      <c r="BW169" s="173"/>
      <c r="BX169" s="173"/>
      <c r="BY169" s="173"/>
      <c r="BZ169" s="173"/>
      <c r="CA169" s="173"/>
      <c r="CB169" s="173"/>
      <c r="CC169" s="173"/>
      <c r="CD169" s="173"/>
      <c r="CE169" s="174"/>
      <c r="CF169" s="174"/>
      <c r="CG169" s="174"/>
      <c r="CH169" s="174"/>
      <c r="CI169" s="174"/>
      <c r="CJ169" s="174"/>
    </row>
    <row r="170" spans="1:88" ht="39" customHeight="1" x14ac:dyDescent="0.25">
      <c r="A170" s="81" t="s">
        <v>423</v>
      </c>
      <c r="B170" s="73" t="s">
        <v>389</v>
      </c>
      <c r="C170" s="82" t="s">
        <v>392</v>
      </c>
      <c r="D170" s="83" t="str">
        <f>'Riesgo Corrupción'!C52</f>
        <v>Afectación económica y reputacional por beneficiar un grupo de interés con una iniciativa ciudadana sin garantizar la igualdad e imparcialidad.</v>
      </c>
      <c r="E170" s="73" t="s">
        <v>284</v>
      </c>
      <c r="F170" s="84" t="s">
        <v>124</v>
      </c>
      <c r="G170" s="71" t="s">
        <v>143</v>
      </c>
      <c r="H170" s="85" t="s">
        <v>402</v>
      </c>
      <c r="I170" s="89" t="s">
        <v>274</v>
      </c>
      <c r="J170" s="84" t="s">
        <v>126</v>
      </c>
      <c r="K170" s="85" t="s">
        <v>404</v>
      </c>
      <c r="L170" s="67" t="s">
        <v>172</v>
      </c>
      <c r="M170" s="67" t="s">
        <v>168</v>
      </c>
      <c r="N170" s="67" t="s">
        <v>168</v>
      </c>
      <c r="O170" s="67" t="s">
        <v>168</v>
      </c>
      <c r="P170" s="67" t="s">
        <v>168</v>
      </c>
      <c r="Q170" s="73" t="s">
        <v>168</v>
      </c>
      <c r="R170" s="67" t="s">
        <v>172</v>
      </c>
      <c r="S170" s="67" t="s">
        <v>168</v>
      </c>
      <c r="T170" s="67" t="s">
        <v>172</v>
      </c>
      <c r="U170" s="67" t="s">
        <v>168</v>
      </c>
      <c r="V170" s="67" t="s">
        <v>168</v>
      </c>
      <c r="W170" s="67" t="s">
        <v>168</v>
      </c>
      <c r="X170" s="67" t="s">
        <v>172</v>
      </c>
      <c r="Y170" s="67" t="s">
        <v>172</v>
      </c>
      <c r="Z170" s="67" t="s">
        <v>168</v>
      </c>
      <c r="AA170" s="67" t="s">
        <v>172</v>
      </c>
      <c r="AB170" s="67" t="s">
        <v>172</v>
      </c>
      <c r="AC170" s="67" t="s">
        <v>172</v>
      </c>
      <c r="AD170" s="67" t="s">
        <v>172</v>
      </c>
      <c r="AE170" s="71">
        <f>COUNTIF(L170:AD175, "SI")</f>
        <v>10</v>
      </c>
      <c r="AF170" s="73" t="s">
        <v>130</v>
      </c>
      <c r="AG170" s="71">
        <f>+VLOOKUP(AF170,[6]Listados!$K$8:$L$12,2,0)</f>
        <v>3</v>
      </c>
      <c r="AH170" s="71" t="str">
        <f>+IF(OR(AE170=1,AE170&lt;=5),"Moderado",IF(OR(AE170=6,AE170&lt;=11),"Mayor","Catastrófico"))</f>
        <v>Mayor</v>
      </c>
      <c r="AI170" s="74"/>
      <c r="AJ170" s="71" t="str">
        <f>IF(AND(AF170&lt;&gt;"",AH170&lt;&gt;""),VLOOKUP(AF170&amp;AH170,Listados!$M$3:$N$27,2,FALSE),"")</f>
        <v>Extremo</v>
      </c>
      <c r="AK170" s="75" t="s">
        <v>405</v>
      </c>
      <c r="AL170" s="75" t="s">
        <v>404</v>
      </c>
      <c r="AM170" s="78" t="s">
        <v>107</v>
      </c>
      <c r="AN170" s="78" t="s">
        <v>168</v>
      </c>
      <c r="AO170" s="52">
        <f>+IF(AN170="si",15,"")</f>
        <v>15</v>
      </c>
      <c r="AP170" s="78" t="s">
        <v>168</v>
      </c>
      <c r="AQ170" s="52">
        <f>+IF(AP170="si",15,"")</f>
        <v>15</v>
      </c>
      <c r="AR170" s="78" t="s">
        <v>168</v>
      </c>
      <c r="AS170" s="52">
        <f>+IF(AR170="si",15,"")</f>
        <v>15</v>
      </c>
      <c r="AT170" s="78" t="s">
        <v>191</v>
      </c>
      <c r="AU170" s="52">
        <f>+IF(AT170="Prevenir",15,IF(AT170="Detectar",10,""))</f>
        <v>15</v>
      </c>
      <c r="AV170" s="78" t="s">
        <v>168</v>
      </c>
      <c r="AW170" s="52">
        <f>+IF(AV170="si",15,"")</f>
        <v>15</v>
      </c>
      <c r="AX170" s="78" t="s">
        <v>168</v>
      </c>
      <c r="AY170" s="52">
        <f>+IF(AX170="si",15,"")</f>
        <v>15</v>
      </c>
      <c r="AZ170" s="78" t="s">
        <v>169</v>
      </c>
      <c r="BA170" s="52">
        <f>+IF(AZ170="Completa",10,IF(AZ170="Incompleta",5,""))</f>
        <v>10</v>
      </c>
      <c r="BB170" s="64">
        <f>IF((SUM(AO170,AQ170,AS170,AU170,AW170,AY170,BA170)=0),"",(SUM(AO170,AQ170,AS170,AU170,AW170,AY170,BA170)))</f>
        <v>100</v>
      </c>
      <c r="BC170" s="64" t="str">
        <f>IF(BB170&lt;=85,"Débil",IF(BB170&lt;=95,"Moderado",IF(BB170=100,"Fuerte","")))</f>
        <v>Fuerte</v>
      </c>
      <c r="BD170" s="78" t="s">
        <v>170</v>
      </c>
      <c r="BE170" s="64" t="str">
        <f t="shared" ref="BE170" si="47">+IF(BD170="siempre","Fuerte",IF(BD170="Algunas veces","Moderado","Débil"))</f>
        <v>Fuerte</v>
      </c>
      <c r="BF170" s="64" t="str">
        <f>IF(AND(BC170="Fuerte",BE170="Fuerte"),"Fuerte",IF(AND(BC170="Fuerte",BE170="Moderado"),"Moderado",IF(AND(BC170="Moderado",BE170="Fuerte"),"Moderado",IF(AND(BC170="Moderado",BE170="Moderado"),"Moderado","Débil"))))</f>
        <v>Fuerte</v>
      </c>
      <c r="BG170" s="64">
        <f t="shared" ref="BG170" si="48">IF(ISBLANK(BF170),"",IF(BF170="Débil", 0, IF(BF170="Moderado",50,100)))</f>
        <v>100</v>
      </c>
      <c r="BH170" s="68">
        <f>AVERAGE(BG170:BG175)</f>
        <v>100</v>
      </c>
      <c r="BI170" s="69" t="str">
        <f>IF(BH170&lt;=50, "Débil", IF(BH170&lt;=99,"Moderado","Fuerte"))</f>
        <v>Fuerte</v>
      </c>
      <c r="BJ170" s="70">
        <f>+IF(BI170="Fuerte",2,IF(BI170="Moderado",1,0))</f>
        <v>2</v>
      </c>
      <c r="BK170" s="70">
        <f>+AG170-BJ170</f>
        <v>1</v>
      </c>
      <c r="BL170" s="69" t="str">
        <f>+VLOOKUP(BK170,Listados!$J$18:$K$24,2,TRUE)</f>
        <v>Rara Vez</v>
      </c>
      <c r="BM170" s="69" t="str">
        <f>IF(ISBLANK(AH170),"",AH170)</f>
        <v>Mayor</v>
      </c>
      <c r="BN170" s="71" t="str">
        <f>IF(AND(BL170&lt;&gt;"",BM170&lt;&gt;""),VLOOKUP(BL170&amp;BM170,Listados!$M$3:$N$27,2,FALSE),"")</f>
        <v>Alto</v>
      </c>
      <c r="BO170" s="71" t="str">
        <f>+VLOOKUP(BN170,Listados!$P$3:$Q$6,2,FALSE)</f>
        <v>Reducir el riesgo</v>
      </c>
      <c r="BP170" s="173"/>
      <c r="BQ170" s="173"/>
      <c r="BR170" s="173"/>
      <c r="BS170" s="173"/>
      <c r="BT170" s="173"/>
      <c r="BU170" s="173"/>
      <c r="BV170" s="173"/>
      <c r="BW170" s="173"/>
      <c r="BX170" s="173"/>
      <c r="BY170" s="173"/>
      <c r="BZ170" s="173"/>
      <c r="CA170" s="173"/>
      <c r="CB170" s="173"/>
      <c r="CC170" s="173"/>
      <c r="CD170" s="173"/>
      <c r="CE170" s="174" t="s">
        <v>284</v>
      </c>
      <c r="CF170" s="174" t="s">
        <v>284</v>
      </c>
      <c r="CG170" s="174" t="s">
        <v>284</v>
      </c>
      <c r="CH170" s="174" t="s">
        <v>284</v>
      </c>
      <c r="CI170" s="174" t="s">
        <v>284</v>
      </c>
      <c r="CJ170" s="174" t="s">
        <v>284</v>
      </c>
    </row>
    <row r="171" spans="1:88" ht="35.25" customHeight="1" x14ac:dyDescent="0.25">
      <c r="A171" s="81"/>
      <c r="B171" s="73"/>
      <c r="C171" s="82"/>
      <c r="D171" s="83"/>
      <c r="E171" s="73"/>
      <c r="F171" s="84"/>
      <c r="G171" s="71"/>
      <c r="H171" s="86"/>
      <c r="I171" s="90"/>
      <c r="J171" s="84"/>
      <c r="K171" s="86"/>
      <c r="L171" s="67"/>
      <c r="M171" s="67"/>
      <c r="N171" s="67"/>
      <c r="O171" s="67"/>
      <c r="P171" s="67"/>
      <c r="Q171" s="73"/>
      <c r="R171" s="67"/>
      <c r="S171" s="67"/>
      <c r="T171" s="67"/>
      <c r="U171" s="67"/>
      <c r="V171" s="67"/>
      <c r="W171" s="67"/>
      <c r="X171" s="67"/>
      <c r="Y171" s="67"/>
      <c r="Z171" s="67"/>
      <c r="AA171" s="67"/>
      <c r="AB171" s="67"/>
      <c r="AC171" s="67"/>
      <c r="AD171" s="67"/>
      <c r="AE171" s="71"/>
      <c r="AF171" s="73"/>
      <c r="AG171" s="71"/>
      <c r="AH171" s="71" t="str">
        <f>+IF(OR(AF171=1,AF171&lt;=5),"Moderado",IF(OR(AF171=6,AF171&lt;=11),"Mayor","Catastrófico"))</f>
        <v>Moderado</v>
      </c>
      <c r="AI171" s="74"/>
      <c r="AJ171" s="71"/>
      <c r="AK171" s="76"/>
      <c r="AL171" s="76"/>
      <c r="AM171" s="79"/>
      <c r="AN171" s="79"/>
      <c r="AO171" s="52"/>
      <c r="AP171" s="79"/>
      <c r="AQ171" s="52"/>
      <c r="AR171" s="79"/>
      <c r="AS171" s="52"/>
      <c r="AT171" s="79"/>
      <c r="AU171" s="52"/>
      <c r="AV171" s="79"/>
      <c r="AW171" s="52"/>
      <c r="AX171" s="79"/>
      <c r="AY171" s="52"/>
      <c r="AZ171" s="79"/>
      <c r="BA171" s="52"/>
      <c r="BB171" s="65"/>
      <c r="BC171" s="65"/>
      <c r="BD171" s="79"/>
      <c r="BE171" s="65"/>
      <c r="BF171" s="65"/>
      <c r="BG171" s="65"/>
      <c r="BH171" s="68"/>
      <c r="BI171" s="69"/>
      <c r="BJ171" s="70"/>
      <c r="BK171" s="70"/>
      <c r="BL171" s="69"/>
      <c r="BM171" s="69"/>
      <c r="BN171" s="71"/>
      <c r="BO171" s="71"/>
      <c r="BP171" s="173"/>
      <c r="BQ171" s="173"/>
      <c r="BR171" s="173"/>
      <c r="BS171" s="173"/>
      <c r="BT171" s="173"/>
      <c r="BU171" s="173"/>
      <c r="BV171" s="173"/>
      <c r="BW171" s="173"/>
      <c r="BX171" s="173"/>
      <c r="BY171" s="173"/>
      <c r="BZ171" s="173"/>
      <c r="CA171" s="173"/>
      <c r="CB171" s="173"/>
      <c r="CC171" s="173"/>
      <c r="CD171" s="173"/>
      <c r="CE171" s="174"/>
      <c r="CF171" s="174"/>
      <c r="CG171" s="174"/>
      <c r="CH171" s="174"/>
      <c r="CI171" s="174"/>
      <c r="CJ171" s="174"/>
    </row>
    <row r="172" spans="1:88" ht="30.75" customHeight="1" x14ac:dyDescent="0.25">
      <c r="A172" s="81"/>
      <c r="B172" s="73"/>
      <c r="C172" s="82"/>
      <c r="D172" s="83"/>
      <c r="E172" s="73"/>
      <c r="F172" s="84"/>
      <c r="G172" s="71"/>
      <c r="H172" s="86"/>
      <c r="I172" s="90"/>
      <c r="J172" s="84"/>
      <c r="K172" s="86"/>
      <c r="L172" s="67"/>
      <c r="M172" s="67"/>
      <c r="N172" s="67"/>
      <c r="O172" s="67"/>
      <c r="P172" s="67"/>
      <c r="Q172" s="73"/>
      <c r="R172" s="67"/>
      <c r="S172" s="67"/>
      <c r="T172" s="67"/>
      <c r="U172" s="67"/>
      <c r="V172" s="67"/>
      <c r="W172" s="67"/>
      <c r="X172" s="67"/>
      <c r="Y172" s="67"/>
      <c r="Z172" s="67"/>
      <c r="AA172" s="67"/>
      <c r="AB172" s="67"/>
      <c r="AC172" s="67"/>
      <c r="AD172" s="67"/>
      <c r="AE172" s="71"/>
      <c r="AF172" s="73"/>
      <c r="AG172" s="71"/>
      <c r="AH172" s="71" t="str">
        <f>+IF(OR(AF172=1,AF172&lt;=5),"Moderado",IF(OR(AF172=6,AF172&lt;=11),"Mayor","Catastrófico"))</f>
        <v>Moderado</v>
      </c>
      <c r="AI172" s="74"/>
      <c r="AJ172" s="71"/>
      <c r="AK172" s="76"/>
      <c r="AL172" s="76"/>
      <c r="AM172" s="79"/>
      <c r="AN172" s="79"/>
      <c r="AO172" s="52"/>
      <c r="AP172" s="79"/>
      <c r="AQ172" s="52"/>
      <c r="AR172" s="79"/>
      <c r="AS172" s="52"/>
      <c r="AT172" s="79"/>
      <c r="AU172" s="52"/>
      <c r="AV172" s="79"/>
      <c r="AW172" s="52"/>
      <c r="AX172" s="79"/>
      <c r="AY172" s="52"/>
      <c r="AZ172" s="79"/>
      <c r="BA172" s="52"/>
      <c r="BB172" s="65"/>
      <c r="BC172" s="65"/>
      <c r="BD172" s="79"/>
      <c r="BE172" s="65"/>
      <c r="BF172" s="65"/>
      <c r="BG172" s="65"/>
      <c r="BH172" s="68"/>
      <c r="BI172" s="69"/>
      <c r="BJ172" s="70"/>
      <c r="BK172" s="70"/>
      <c r="BL172" s="69"/>
      <c r="BM172" s="69"/>
      <c r="BN172" s="71"/>
      <c r="BO172" s="71"/>
      <c r="BP172" s="173"/>
      <c r="BQ172" s="173"/>
      <c r="BR172" s="173"/>
      <c r="BS172" s="173"/>
      <c r="BT172" s="173"/>
      <c r="BU172" s="173"/>
      <c r="BV172" s="173"/>
      <c r="BW172" s="173"/>
      <c r="BX172" s="173"/>
      <c r="BY172" s="173"/>
      <c r="BZ172" s="173"/>
      <c r="CA172" s="173"/>
      <c r="CB172" s="173"/>
      <c r="CC172" s="173"/>
      <c r="CD172" s="173"/>
      <c r="CE172" s="174"/>
      <c r="CF172" s="174"/>
      <c r="CG172" s="174"/>
      <c r="CH172" s="174"/>
      <c r="CI172" s="174"/>
      <c r="CJ172" s="174"/>
    </row>
    <row r="173" spans="1:88" ht="27" customHeight="1" x14ac:dyDescent="0.25">
      <c r="A173" s="81"/>
      <c r="B173" s="73"/>
      <c r="C173" s="82"/>
      <c r="D173" s="83"/>
      <c r="E173" s="73"/>
      <c r="F173" s="84"/>
      <c r="G173" s="71"/>
      <c r="H173" s="87"/>
      <c r="I173" s="91"/>
      <c r="J173" s="84"/>
      <c r="K173" s="86"/>
      <c r="L173" s="67"/>
      <c r="M173" s="67"/>
      <c r="N173" s="67"/>
      <c r="O173" s="67"/>
      <c r="P173" s="67"/>
      <c r="Q173" s="73"/>
      <c r="R173" s="67"/>
      <c r="S173" s="67"/>
      <c r="T173" s="67"/>
      <c r="U173" s="67"/>
      <c r="V173" s="67"/>
      <c r="W173" s="67"/>
      <c r="X173" s="67"/>
      <c r="Y173" s="67"/>
      <c r="Z173" s="67"/>
      <c r="AA173" s="67"/>
      <c r="AB173" s="67"/>
      <c r="AC173" s="67"/>
      <c r="AD173" s="67"/>
      <c r="AE173" s="71"/>
      <c r="AF173" s="73"/>
      <c r="AG173" s="71"/>
      <c r="AH173" s="71" t="str">
        <f>+IF(OR(AF173=1,AF173&lt;=5),"Moderado",IF(OR(AF173=6,AF173&lt;=11),"Mayor","Catastrófico"))</f>
        <v>Moderado</v>
      </c>
      <c r="AI173" s="74"/>
      <c r="AJ173" s="71"/>
      <c r="AK173" s="76"/>
      <c r="AL173" s="76"/>
      <c r="AM173" s="79"/>
      <c r="AN173" s="79"/>
      <c r="AO173" s="52"/>
      <c r="AP173" s="79"/>
      <c r="AQ173" s="52"/>
      <c r="AR173" s="79"/>
      <c r="AS173" s="52"/>
      <c r="AT173" s="79"/>
      <c r="AU173" s="52"/>
      <c r="AV173" s="79"/>
      <c r="AW173" s="52"/>
      <c r="AX173" s="79"/>
      <c r="AY173" s="52"/>
      <c r="AZ173" s="79"/>
      <c r="BA173" s="52"/>
      <c r="BB173" s="65"/>
      <c r="BC173" s="65"/>
      <c r="BD173" s="79"/>
      <c r="BE173" s="65"/>
      <c r="BF173" s="65"/>
      <c r="BG173" s="65"/>
      <c r="BH173" s="68"/>
      <c r="BI173" s="69"/>
      <c r="BJ173" s="70"/>
      <c r="BK173" s="70"/>
      <c r="BL173" s="69"/>
      <c r="BM173" s="69"/>
      <c r="BN173" s="71"/>
      <c r="BO173" s="71"/>
      <c r="BP173" s="173"/>
      <c r="BQ173" s="173"/>
      <c r="BR173" s="173"/>
      <c r="BS173" s="173"/>
      <c r="BT173" s="173"/>
      <c r="BU173" s="173"/>
      <c r="BV173" s="173"/>
      <c r="BW173" s="173"/>
      <c r="BX173" s="173"/>
      <c r="BY173" s="173"/>
      <c r="BZ173" s="173"/>
      <c r="CA173" s="173"/>
      <c r="CB173" s="173"/>
      <c r="CC173" s="173"/>
      <c r="CD173" s="173"/>
      <c r="CE173" s="174"/>
      <c r="CF173" s="174"/>
      <c r="CG173" s="174"/>
      <c r="CH173" s="174"/>
      <c r="CI173" s="174"/>
      <c r="CJ173" s="174"/>
    </row>
    <row r="174" spans="1:88" ht="29.25" customHeight="1" x14ac:dyDescent="0.25">
      <c r="A174" s="81"/>
      <c r="B174" s="73"/>
      <c r="C174" s="82"/>
      <c r="D174" s="83"/>
      <c r="E174" s="73"/>
      <c r="F174" s="84"/>
      <c r="G174" s="71"/>
      <c r="H174" s="85" t="s">
        <v>403</v>
      </c>
      <c r="I174" s="88" t="s">
        <v>274</v>
      </c>
      <c r="J174" s="84"/>
      <c r="K174" s="86"/>
      <c r="L174" s="67"/>
      <c r="M174" s="67"/>
      <c r="N174" s="67"/>
      <c r="O174" s="67"/>
      <c r="P174" s="67"/>
      <c r="Q174" s="73"/>
      <c r="R174" s="67"/>
      <c r="S174" s="67"/>
      <c r="T174" s="67"/>
      <c r="U174" s="67"/>
      <c r="V174" s="67"/>
      <c r="W174" s="67"/>
      <c r="X174" s="67"/>
      <c r="Y174" s="67"/>
      <c r="Z174" s="67"/>
      <c r="AA174" s="67"/>
      <c r="AB174" s="67"/>
      <c r="AC174" s="67"/>
      <c r="AD174" s="67"/>
      <c r="AE174" s="71"/>
      <c r="AF174" s="73"/>
      <c r="AG174" s="71"/>
      <c r="AH174" s="71" t="str">
        <f>+IF(OR(AF174=1,AF174&lt;=5),"Moderado",IF(OR(AF174=6,AF174&lt;=11),"Mayor","Catastrófico"))</f>
        <v>Moderado</v>
      </c>
      <c r="AI174" s="74"/>
      <c r="AJ174" s="71"/>
      <c r="AK174" s="76"/>
      <c r="AL174" s="76"/>
      <c r="AM174" s="79"/>
      <c r="AN174" s="79"/>
      <c r="AO174" s="52"/>
      <c r="AP174" s="79"/>
      <c r="AQ174" s="52"/>
      <c r="AR174" s="79"/>
      <c r="AS174" s="52"/>
      <c r="AT174" s="79"/>
      <c r="AU174" s="52"/>
      <c r="AV174" s="79"/>
      <c r="AW174" s="52"/>
      <c r="AX174" s="79"/>
      <c r="AY174" s="52"/>
      <c r="AZ174" s="79"/>
      <c r="BA174" s="52"/>
      <c r="BB174" s="65"/>
      <c r="BC174" s="65"/>
      <c r="BD174" s="79"/>
      <c r="BE174" s="65"/>
      <c r="BF174" s="65"/>
      <c r="BG174" s="65"/>
      <c r="BH174" s="68"/>
      <c r="BI174" s="69"/>
      <c r="BJ174" s="70"/>
      <c r="BK174" s="70"/>
      <c r="BL174" s="69"/>
      <c r="BM174" s="69"/>
      <c r="BN174" s="71"/>
      <c r="BO174" s="71"/>
      <c r="BP174" s="173"/>
      <c r="BQ174" s="173"/>
      <c r="BR174" s="173"/>
      <c r="BS174" s="173"/>
      <c r="BT174" s="173"/>
      <c r="BU174" s="173"/>
      <c r="BV174" s="173"/>
      <c r="BW174" s="173"/>
      <c r="BX174" s="173"/>
      <c r="BY174" s="173"/>
      <c r="BZ174" s="173"/>
      <c r="CA174" s="173"/>
      <c r="CB174" s="173"/>
      <c r="CC174" s="173"/>
      <c r="CD174" s="173"/>
      <c r="CE174" s="174"/>
      <c r="CF174" s="174"/>
      <c r="CG174" s="174"/>
      <c r="CH174" s="174"/>
      <c r="CI174" s="174"/>
      <c r="CJ174" s="174"/>
    </row>
    <row r="175" spans="1:88" ht="22.5" customHeight="1" x14ac:dyDescent="0.25">
      <c r="A175" s="81"/>
      <c r="B175" s="73"/>
      <c r="C175" s="82"/>
      <c r="D175" s="83"/>
      <c r="E175" s="73"/>
      <c r="F175" s="84"/>
      <c r="G175" s="71"/>
      <c r="H175" s="87"/>
      <c r="I175" s="88"/>
      <c r="J175" s="84"/>
      <c r="K175" s="87"/>
      <c r="L175" s="67"/>
      <c r="M175" s="67"/>
      <c r="N175" s="67"/>
      <c r="O175" s="67"/>
      <c r="P175" s="67"/>
      <c r="Q175" s="73"/>
      <c r="R175" s="67"/>
      <c r="S175" s="67"/>
      <c r="T175" s="67"/>
      <c r="U175" s="67"/>
      <c r="V175" s="67"/>
      <c r="W175" s="67"/>
      <c r="X175" s="67"/>
      <c r="Y175" s="67"/>
      <c r="Z175" s="67"/>
      <c r="AA175" s="67"/>
      <c r="AB175" s="67"/>
      <c r="AC175" s="67"/>
      <c r="AD175" s="67"/>
      <c r="AE175" s="71"/>
      <c r="AF175" s="73"/>
      <c r="AG175" s="71"/>
      <c r="AH175" s="71" t="str">
        <f>+IF(OR(AF175=1,AF175&lt;=5),"Moderado",IF(OR(AF175=6,AF175&lt;=11),"Mayor","Catastrófico"))</f>
        <v>Moderado</v>
      </c>
      <c r="AI175" s="74"/>
      <c r="AJ175" s="71"/>
      <c r="AK175" s="77"/>
      <c r="AL175" s="77"/>
      <c r="AM175" s="80"/>
      <c r="AN175" s="80"/>
      <c r="AO175" s="52"/>
      <c r="AP175" s="80"/>
      <c r="AQ175" s="52"/>
      <c r="AR175" s="80"/>
      <c r="AS175" s="52"/>
      <c r="AT175" s="80"/>
      <c r="AU175" s="52"/>
      <c r="AV175" s="80"/>
      <c r="AW175" s="52"/>
      <c r="AX175" s="80"/>
      <c r="AY175" s="52"/>
      <c r="AZ175" s="80"/>
      <c r="BA175" s="52"/>
      <c r="BB175" s="72"/>
      <c r="BC175" s="72"/>
      <c r="BD175" s="80"/>
      <c r="BE175" s="72"/>
      <c r="BF175" s="72"/>
      <c r="BG175" s="72"/>
      <c r="BH175" s="68"/>
      <c r="BI175" s="69"/>
      <c r="BJ175" s="70"/>
      <c r="BK175" s="70"/>
      <c r="BL175" s="69"/>
      <c r="BM175" s="69"/>
      <c r="BN175" s="71"/>
      <c r="BO175" s="71"/>
      <c r="BP175" s="173"/>
      <c r="BQ175" s="173"/>
      <c r="BR175" s="173"/>
      <c r="BS175" s="173"/>
      <c r="BT175" s="173"/>
      <c r="BU175" s="173"/>
      <c r="BV175" s="173"/>
      <c r="BW175" s="173"/>
      <c r="BX175" s="173"/>
      <c r="BY175" s="173"/>
      <c r="BZ175" s="173"/>
      <c r="CA175" s="173"/>
      <c r="CB175" s="173"/>
      <c r="CC175" s="173"/>
      <c r="CD175" s="173"/>
      <c r="CE175" s="174"/>
      <c r="CF175" s="174"/>
      <c r="CG175" s="174"/>
      <c r="CH175" s="174"/>
      <c r="CI175" s="174"/>
      <c r="CJ175" s="174"/>
    </row>
  </sheetData>
  <sheetProtection selectLockedCells="1"/>
  <autoFilter ref="A34:CC133" xr:uid="{00000000-0009-0000-0000-000000000000}"/>
  <mergeCells count="1643">
    <mergeCell ref="AX95:AX100"/>
    <mergeCell ref="AZ95:AZ100"/>
    <mergeCell ref="BB95:BB100"/>
    <mergeCell ref="BC95:BC100"/>
    <mergeCell ref="BD95:BD100"/>
    <mergeCell ref="BE95:BE100"/>
    <mergeCell ref="BF95:BF100"/>
    <mergeCell ref="BG95:BG100"/>
    <mergeCell ref="K87:K88"/>
    <mergeCell ref="I89:I94"/>
    <mergeCell ref="K91:K94"/>
    <mergeCell ref="K89:K90"/>
    <mergeCell ref="AK91:AK94"/>
    <mergeCell ref="AL91:AL94"/>
    <mergeCell ref="K95:K100"/>
    <mergeCell ref="AK95:AK100"/>
    <mergeCell ref="AL95:AL100"/>
    <mergeCell ref="P71:P76"/>
    <mergeCell ref="BD35:BD40"/>
    <mergeCell ref="BE35:BE40"/>
    <mergeCell ref="AK53:AK58"/>
    <mergeCell ref="AM53:AM58"/>
    <mergeCell ref="H91:H92"/>
    <mergeCell ref="H89:H90"/>
    <mergeCell ref="H95:H96"/>
    <mergeCell ref="H97:H100"/>
    <mergeCell ref="K71:K76"/>
    <mergeCell ref="AK71:AK76"/>
    <mergeCell ref="AL71:AL76"/>
    <mergeCell ref="AM71:AM76"/>
    <mergeCell ref="AN71:AN76"/>
    <mergeCell ref="AP71:AP76"/>
    <mergeCell ref="AR71:AR76"/>
    <mergeCell ref="AT71:AT76"/>
    <mergeCell ref="AV71:AV76"/>
    <mergeCell ref="AX71:AX76"/>
    <mergeCell ref="AZ71:AZ76"/>
    <mergeCell ref="BB71:BB76"/>
    <mergeCell ref="BC71:BC76"/>
    <mergeCell ref="O77:O82"/>
    <mergeCell ref="Q77:Q82"/>
    <mergeCell ref="R77:R82"/>
    <mergeCell ref="AZ77:AZ82"/>
    <mergeCell ref="BB77:BB82"/>
    <mergeCell ref="BC77:BC82"/>
    <mergeCell ref="AM91:AM94"/>
    <mergeCell ref="AM95:AM100"/>
    <mergeCell ref="AN95:AN100"/>
    <mergeCell ref="AP95:AP100"/>
    <mergeCell ref="I29:AM29"/>
    <mergeCell ref="H41:H46"/>
    <mergeCell ref="I41:I46"/>
    <mergeCell ref="K42:K46"/>
    <mergeCell ref="AK41:AK46"/>
    <mergeCell ref="AL41:AL46"/>
    <mergeCell ref="AM41:AM46"/>
    <mergeCell ref="AN41:AN46"/>
    <mergeCell ref="AP41:AP46"/>
    <mergeCell ref="AR41:AR46"/>
    <mergeCell ref="AT41:AT46"/>
    <mergeCell ref="AV41:AV46"/>
    <mergeCell ref="AX41:AX46"/>
    <mergeCell ref="AZ41:AZ46"/>
    <mergeCell ref="BB41:BB46"/>
    <mergeCell ref="BC41:BC46"/>
    <mergeCell ref="BD41:BD46"/>
    <mergeCell ref="K122:K124"/>
    <mergeCell ref="K125:K127"/>
    <mergeCell ref="BG158:BG163"/>
    <mergeCell ref="BH158:BH163"/>
    <mergeCell ref="BI158:BI163"/>
    <mergeCell ref="BJ158:BJ163"/>
    <mergeCell ref="BK158:BK163"/>
    <mergeCell ref="BL158:BL163"/>
    <mergeCell ref="BM158:BM163"/>
    <mergeCell ref="BN158:BN163"/>
    <mergeCell ref="BO158:BO163"/>
    <mergeCell ref="CE158:CE163"/>
    <mergeCell ref="CF158:CF163"/>
    <mergeCell ref="CG158:CG163"/>
    <mergeCell ref="CH158:CH163"/>
    <mergeCell ref="CI158:CI163"/>
    <mergeCell ref="CJ158:CJ163"/>
    <mergeCell ref="K159:K160"/>
    <mergeCell ref="K161:K163"/>
    <mergeCell ref="AI158:AI163"/>
    <mergeCell ref="AJ158:AJ163"/>
    <mergeCell ref="AK158:AK163"/>
    <mergeCell ref="AL158:AL163"/>
    <mergeCell ref="AM158:AM163"/>
    <mergeCell ref="AN158:AN163"/>
    <mergeCell ref="AP158:AP163"/>
    <mergeCell ref="AR158:AR163"/>
    <mergeCell ref="AT158:AT163"/>
    <mergeCell ref="AV158:AV163"/>
    <mergeCell ref="AX158:AX163"/>
    <mergeCell ref="AZ158:AZ163"/>
    <mergeCell ref="BB158:BB163"/>
    <mergeCell ref="BC158:BC163"/>
    <mergeCell ref="BD158:BD163"/>
    <mergeCell ref="BE158:BE163"/>
    <mergeCell ref="BF158:BF163"/>
    <mergeCell ref="R158:R163"/>
    <mergeCell ref="S158:S163"/>
    <mergeCell ref="T158:T163"/>
    <mergeCell ref="U158:U163"/>
    <mergeCell ref="V158:V163"/>
    <mergeCell ref="W158:W163"/>
    <mergeCell ref="X158:X163"/>
    <mergeCell ref="Y158:Y163"/>
    <mergeCell ref="Z158:Z163"/>
    <mergeCell ref="AA158:AA163"/>
    <mergeCell ref="AB158:AB163"/>
    <mergeCell ref="AC158:AC163"/>
    <mergeCell ref="AD158:AD163"/>
    <mergeCell ref="AE158:AE163"/>
    <mergeCell ref="AF158:AF163"/>
    <mergeCell ref="AG158:AG163"/>
    <mergeCell ref="AH158:AH163"/>
    <mergeCell ref="BH152:BH157"/>
    <mergeCell ref="BI152:BI157"/>
    <mergeCell ref="BJ152:BJ157"/>
    <mergeCell ref="BK152:BK157"/>
    <mergeCell ref="BL152:BL157"/>
    <mergeCell ref="BM152:BM157"/>
    <mergeCell ref="BN152:BN157"/>
    <mergeCell ref="BO152:BO157"/>
    <mergeCell ref="CE152:CE157"/>
    <mergeCell ref="CF152:CF157"/>
    <mergeCell ref="CG152:CG157"/>
    <mergeCell ref="CH152:CH157"/>
    <mergeCell ref="CI152:CI157"/>
    <mergeCell ref="CJ152:CJ157"/>
    <mergeCell ref="K153:K154"/>
    <mergeCell ref="K155:K157"/>
    <mergeCell ref="A158:A163"/>
    <mergeCell ref="B158:B163"/>
    <mergeCell ref="C158:C163"/>
    <mergeCell ref="D158:D163"/>
    <mergeCell ref="E158:E163"/>
    <mergeCell ref="F158:F163"/>
    <mergeCell ref="G158:G163"/>
    <mergeCell ref="H158:H163"/>
    <mergeCell ref="I158:I163"/>
    <mergeCell ref="J158:J163"/>
    <mergeCell ref="L158:L163"/>
    <mergeCell ref="M158:M163"/>
    <mergeCell ref="N158:N163"/>
    <mergeCell ref="O158:O163"/>
    <mergeCell ref="P158:P163"/>
    <mergeCell ref="Q158:Q163"/>
    <mergeCell ref="AJ152:AJ157"/>
    <mergeCell ref="AK152:AK157"/>
    <mergeCell ref="AL152:AL157"/>
    <mergeCell ref="AM152:AM157"/>
    <mergeCell ref="AN152:AN157"/>
    <mergeCell ref="AP152:AP157"/>
    <mergeCell ref="AR152:AR157"/>
    <mergeCell ref="AT152:AT157"/>
    <mergeCell ref="AV152:AV157"/>
    <mergeCell ref="AX152:AX157"/>
    <mergeCell ref="AZ152:AZ157"/>
    <mergeCell ref="BB152:BB157"/>
    <mergeCell ref="BC152:BC157"/>
    <mergeCell ref="BD152:BD157"/>
    <mergeCell ref="BE152:BE157"/>
    <mergeCell ref="BF152:BF157"/>
    <mergeCell ref="BG152:BG157"/>
    <mergeCell ref="S152:S157"/>
    <mergeCell ref="T152:T157"/>
    <mergeCell ref="U152:U157"/>
    <mergeCell ref="V152:V157"/>
    <mergeCell ref="W152:W157"/>
    <mergeCell ref="X152:X157"/>
    <mergeCell ref="Y152:Y157"/>
    <mergeCell ref="Z152:Z157"/>
    <mergeCell ref="AA152:AA157"/>
    <mergeCell ref="AB152:AB157"/>
    <mergeCell ref="AC152:AC157"/>
    <mergeCell ref="AD152:AD157"/>
    <mergeCell ref="AE152:AE157"/>
    <mergeCell ref="AF152:AF157"/>
    <mergeCell ref="AG152:AG157"/>
    <mergeCell ref="AH152:AH157"/>
    <mergeCell ref="AI152:AI157"/>
    <mergeCell ref="A152:A157"/>
    <mergeCell ref="B152:B157"/>
    <mergeCell ref="C152:C157"/>
    <mergeCell ref="D152:D157"/>
    <mergeCell ref="E152:E157"/>
    <mergeCell ref="F152:F157"/>
    <mergeCell ref="G152:G157"/>
    <mergeCell ref="H152:H157"/>
    <mergeCell ref="I152:I157"/>
    <mergeCell ref="J152:J157"/>
    <mergeCell ref="L152:L157"/>
    <mergeCell ref="M152:M157"/>
    <mergeCell ref="N152:N157"/>
    <mergeCell ref="O152:O157"/>
    <mergeCell ref="P152:P157"/>
    <mergeCell ref="Q152:Q157"/>
    <mergeCell ref="R152:R157"/>
    <mergeCell ref="BG146:BG151"/>
    <mergeCell ref="BH146:BH151"/>
    <mergeCell ref="BI146:BI151"/>
    <mergeCell ref="BJ146:BJ151"/>
    <mergeCell ref="BK146:BK151"/>
    <mergeCell ref="BL146:BL151"/>
    <mergeCell ref="BM146:BM151"/>
    <mergeCell ref="BN146:BN151"/>
    <mergeCell ref="BO146:BO151"/>
    <mergeCell ref="CE146:CE151"/>
    <mergeCell ref="CF146:CF151"/>
    <mergeCell ref="CG146:CG151"/>
    <mergeCell ref="CH146:CH151"/>
    <mergeCell ref="CI146:CI151"/>
    <mergeCell ref="CJ146:CJ151"/>
    <mergeCell ref="K149:K151"/>
    <mergeCell ref="K147:K148"/>
    <mergeCell ref="AI146:AI151"/>
    <mergeCell ref="AJ146:AJ151"/>
    <mergeCell ref="AK146:AK151"/>
    <mergeCell ref="AL146:AL151"/>
    <mergeCell ref="AM146:AM151"/>
    <mergeCell ref="AN146:AN151"/>
    <mergeCell ref="AP146:AP151"/>
    <mergeCell ref="AR146:AR151"/>
    <mergeCell ref="AT146:AT151"/>
    <mergeCell ref="AV146:AV151"/>
    <mergeCell ref="AX146:AX151"/>
    <mergeCell ref="AZ146:AZ151"/>
    <mergeCell ref="BB146:BB151"/>
    <mergeCell ref="BC146:BC151"/>
    <mergeCell ref="BD146:BD151"/>
    <mergeCell ref="BE146:BE151"/>
    <mergeCell ref="BF146:BF151"/>
    <mergeCell ref="R146:R151"/>
    <mergeCell ref="S146:S151"/>
    <mergeCell ref="T146:T151"/>
    <mergeCell ref="U146:U151"/>
    <mergeCell ref="V146:V151"/>
    <mergeCell ref="W146:W151"/>
    <mergeCell ref="X146:X151"/>
    <mergeCell ref="Y146:Y151"/>
    <mergeCell ref="Z146:Z151"/>
    <mergeCell ref="AA146:AA151"/>
    <mergeCell ref="AB146:AB151"/>
    <mergeCell ref="AC146:AC151"/>
    <mergeCell ref="AD146:AD151"/>
    <mergeCell ref="AE146:AE151"/>
    <mergeCell ref="AF146:AF151"/>
    <mergeCell ref="AG146:AG151"/>
    <mergeCell ref="AH146:AH151"/>
    <mergeCell ref="A146:A151"/>
    <mergeCell ref="B146:B151"/>
    <mergeCell ref="C146:C151"/>
    <mergeCell ref="D146:D151"/>
    <mergeCell ref="E146:E151"/>
    <mergeCell ref="F146:F151"/>
    <mergeCell ref="G146:G151"/>
    <mergeCell ref="H146:H151"/>
    <mergeCell ref="I146:I151"/>
    <mergeCell ref="J146:J151"/>
    <mergeCell ref="L146:L151"/>
    <mergeCell ref="M146:M151"/>
    <mergeCell ref="N146:N151"/>
    <mergeCell ref="O146:O151"/>
    <mergeCell ref="P146:P151"/>
    <mergeCell ref="Q146:Q151"/>
    <mergeCell ref="BF140:BF145"/>
    <mergeCell ref="BD140:BD145"/>
    <mergeCell ref="BE140:BE145"/>
    <mergeCell ref="Q140:Q145"/>
    <mergeCell ref="R140:R145"/>
    <mergeCell ref="S140:S145"/>
    <mergeCell ref="T140:T145"/>
    <mergeCell ref="U140:U145"/>
    <mergeCell ref="V140:V145"/>
    <mergeCell ref="W140:W145"/>
    <mergeCell ref="X140:X145"/>
    <mergeCell ref="Y140:Y145"/>
    <mergeCell ref="Z140:Z145"/>
    <mergeCell ref="AA140:AA145"/>
    <mergeCell ref="AB140:AB145"/>
    <mergeCell ref="AC140:AC145"/>
    <mergeCell ref="BG140:BG145"/>
    <mergeCell ref="BH140:BH145"/>
    <mergeCell ref="BI140:BI145"/>
    <mergeCell ref="BJ140:BJ145"/>
    <mergeCell ref="BK140:BK145"/>
    <mergeCell ref="BL140:BL145"/>
    <mergeCell ref="BM140:BM145"/>
    <mergeCell ref="BN140:BN145"/>
    <mergeCell ref="BO140:BO145"/>
    <mergeCell ref="CE140:CE145"/>
    <mergeCell ref="CF140:CF145"/>
    <mergeCell ref="CG140:CG145"/>
    <mergeCell ref="CH140:CH145"/>
    <mergeCell ref="CI140:CI145"/>
    <mergeCell ref="CJ140:CJ145"/>
    <mergeCell ref="K140:K142"/>
    <mergeCell ref="K143:K145"/>
    <mergeCell ref="AH140:AH145"/>
    <mergeCell ref="AI140:AI145"/>
    <mergeCell ref="AJ140:AJ145"/>
    <mergeCell ref="AK140:AK145"/>
    <mergeCell ref="AL140:AL145"/>
    <mergeCell ref="AM140:AM145"/>
    <mergeCell ref="AN140:AN145"/>
    <mergeCell ref="AP140:AP145"/>
    <mergeCell ref="AR140:AR145"/>
    <mergeCell ref="AT140:AT145"/>
    <mergeCell ref="AV140:AV145"/>
    <mergeCell ref="AX140:AX145"/>
    <mergeCell ref="AZ140:AZ145"/>
    <mergeCell ref="BB140:BB145"/>
    <mergeCell ref="BC140:BC145"/>
    <mergeCell ref="AD140:AD145"/>
    <mergeCell ref="AE140:AE145"/>
    <mergeCell ref="AF140:AF145"/>
    <mergeCell ref="AG140:AG145"/>
    <mergeCell ref="BF134:BF139"/>
    <mergeCell ref="BG134:BG139"/>
    <mergeCell ref="A140:A145"/>
    <mergeCell ref="B140:B145"/>
    <mergeCell ref="C140:C145"/>
    <mergeCell ref="D140:D145"/>
    <mergeCell ref="E140:E145"/>
    <mergeCell ref="F140:F145"/>
    <mergeCell ref="G140:G145"/>
    <mergeCell ref="H140:H145"/>
    <mergeCell ref="I140:I145"/>
    <mergeCell ref="J140:J145"/>
    <mergeCell ref="L140:L145"/>
    <mergeCell ref="M140:M145"/>
    <mergeCell ref="N140:N145"/>
    <mergeCell ref="O140:O145"/>
    <mergeCell ref="P140:P145"/>
    <mergeCell ref="BB134:BB139"/>
    <mergeCell ref="BC134:BC139"/>
    <mergeCell ref="BD134:BD139"/>
    <mergeCell ref="BE134:BE139"/>
    <mergeCell ref="P134:P139"/>
    <mergeCell ref="Q134:Q139"/>
    <mergeCell ref="R134:R139"/>
    <mergeCell ref="S134:S139"/>
    <mergeCell ref="T134:T139"/>
    <mergeCell ref="U134:U139"/>
    <mergeCell ref="V134:V139"/>
    <mergeCell ref="CJ134:CJ139"/>
    <mergeCell ref="K138:K139"/>
    <mergeCell ref="H134:H139"/>
    <mergeCell ref="I134:I139"/>
    <mergeCell ref="K136:K137"/>
    <mergeCell ref="AK134:AK139"/>
    <mergeCell ref="AL134:AL139"/>
    <mergeCell ref="AM134:AM139"/>
    <mergeCell ref="AN134:AN139"/>
    <mergeCell ref="AP134:AP139"/>
    <mergeCell ref="AG134:AG139"/>
    <mergeCell ref="AH134:AH139"/>
    <mergeCell ref="AI134:AI139"/>
    <mergeCell ref="AJ134:AJ139"/>
    <mergeCell ref="BH134:BH139"/>
    <mergeCell ref="BI134:BI139"/>
    <mergeCell ref="BJ134:BJ139"/>
    <mergeCell ref="BK134:BK139"/>
    <mergeCell ref="BL134:BL139"/>
    <mergeCell ref="BM134:BM139"/>
    <mergeCell ref="BN134:BN139"/>
    <mergeCell ref="BO134:BO139"/>
    <mergeCell ref="CE134:CE139"/>
    <mergeCell ref="CF134:CF139"/>
    <mergeCell ref="CG134:CG139"/>
    <mergeCell ref="CH134:CH139"/>
    <mergeCell ref="CI134:CI139"/>
    <mergeCell ref="AR134:AR139"/>
    <mergeCell ref="AT134:AT139"/>
    <mergeCell ref="AV134:AV139"/>
    <mergeCell ref="AX134:AX139"/>
    <mergeCell ref="AZ134:AZ139"/>
    <mergeCell ref="W134:W139"/>
    <mergeCell ref="X134:X139"/>
    <mergeCell ref="Y134:Y139"/>
    <mergeCell ref="Z134:Z139"/>
    <mergeCell ref="AA134:AA139"/>
    <mergeCell ref="AB134:AB139"/>
    <mergeCell ref="AC134:AC139"/>
    <mergeCell ref="AD134:AD139"/>
    <mergeCell ref="AE134:AE139"/>
    <mergeCell ref="AF134:AF139"/>
    <mergeCell ref="K35:K36"/>
    <mergeCell ref="K37:K40"/>
    <mergeCell ref="A134:A139"/>
    <mergeCell ref="B134:B139"/>
    <mergeCell ref="C134:C139"/>
    <mergeCell ref="D134:D139"/>
    <mergeCell ref="E134:E139"/>
    <mergeCell ref="F134:F139"/>
    <mergeCell ref="G134:G139"/>
    <mergeCell ref="J134:J139"/>
    <mergeCell ref="K134:K135"/>
    <mergeCell ref="L134:L139"/>
    <mergeCell ref="M134:M139"/>
    <mergeCell ref="N134:N139"/>
    <mergeCell ref="O134:O139"/>
    <mergeCell ref="I54:I58"/>
    <mergeCell ref="E53:E58"/>
    <mergeCell ref="E59:E64"/>
    <mergeCell ref="E65:E70"/>
    <mergeCell ref="E71:E76"/>
    <mergeCell ref="E77:E82"/>
    <mergeCell ref="E101:E106"/>
    <mergeCell ref="CE128:CE133"/>
    <mergeCell ref="CF128:CF133"/>
    <mergeCell ref="CG128:CG133"/>
    <mergeCell ref="CH128:CH133"/>
    <mergeCell ref="CI128:CI133"/>
    <mergeCell ref="CJ128:CJ133"/>
    <mergeCell ref="BB131:BB133"/>
    <mergeCell ref="BC131:BC133"/>
    <mergeCell ref="BE131:BE133"/>
    <mergeCell ref="BF131:BF133"/>
    <mergeCell ref="BG131:BG133"/>
    <mergeCell ref="CE122:CE127"/>
    <mergeCell ref="CF122:CF127"/>
    <mergeCell ref="CG122:CG127"/>
    <mergeCell ref="CH122:CH127"/>
    <mergeCell ref="CI122:CI127"/>
    <mergeCell ref="CJ122:CJ127"/>
    <mergeCell ref="BO122:BO127"/>
    <mergeCell ref="BN128:BN133"/>
    <mergeCell ref="BI128:BI133"/>
    <mergeCell ref="BJ128:BJ133"/>
    <mergeCell ref="BK128:BK133"/>
    <mergeCell ref="BL128:BL133"/>
    <mergeCell ref="BM128:BM133"/>
    <mergeCell ref="BH122:BH127"/>
    <mergeCell ref="BI122:BI127"/>
    <mergeCell ref="BJ122:BJ127"/>
    <mergeCell ref="BK122:BK127"/>
    <mergeCell ref="BL122:BL127"/>
    <mergeCell ref="BM122:BM127"/>
    <mergeCell ref="BH128:BH133"/>
    <mergeCell ref="BF122:BF127"/>
    <mergeCell ref="CG95:CG100"/>
    <mergeCell ref="CH95:CH100"/>
    <mergeCell ref="CI95:CI100"/>
    <mergeCell ref="CJ95:CJ100"/>
    <mergeCell ref="CE113:CE121"/>
    <mergeCell ref="CF113:CF121"/>
    <mergeCell ref="CG113:CG121"/>
    <mergeCell ref="CH113:CH121"/>
    <mergeCell ref="CI113:CI121"/>
    <mergeCell ref="CJ113:CJ121"/>
    <mergeCell ref="E128:E133"/>
    <mergeCell ref="H128:H129"/>
    <mergeCell ref="H130:H131"/>
    <mergeCell ref="H132:H133"/>
    <mergeCell ref="I128:I129"/>
    <mergeCell ref="I130:I131"/>
    <mergeCell ref="I132:I133"/>
    <mergeCell ref="K128:K129"/>
    <mergeCell ref="K132:K133"/>
    <mergeCell ref="AK131:AK133"/>
    <mergeCell ref="AL131:AL133"/>
    <mergeCell ref="AM131:AM133"/>
    <mergeCell ref="AN131:AN133"/>
    <mergeCell ref="AP131:AP133"/>
    <mergeCell ref="AR131:AR133"/>
    <mergeCell ref="AT131:AT133"/>
    <mergeCell ref="AV131:AV133"/>
    <mergeCell ref="BO128:BO133"/>
    <mergeCell ref="M128:M133"/>
    <mergeCell ref="N128:N133"/>
    <mergeCell ref="O128:O133"/>
    <mergeCell ref="Z122:Z127"/>
    <mergeCell ref="CE77:CE82"/>
    <mergeCell ref="CF77:CF82"/>
    <mergeCell ref="CG77:CG82"/>
    <mergeCell ref="CH77:CH82"/>
    <mergeCell ref="CI77:CI82"/>
    <mergeCell ref="CJ77:CJ82"/>
    <mergeCell ref="CE101:CE106"/>
    <mergeCell ref="CF101:CF106"/>
    <mergeCell ref="CG101:CG106"/>
    <mergeCell ref="CH101:CH106"/>
    <mergeCell ref="CI101:CI106"/>
    <mergeCell ref="CJ101:CJ106"/>
    <mergeCell ref="CE107:CE112"/>
    <mergeCell ref="CF107:CF112"/>
    <mergeCell ref="CG107:CG112"/>
    <mergeCell ref="CH107:CH112"/>
    <mergeCell ref="CI107:CI112"/>
    <mergeCell ref="CJ107:CJ112"/>
    <mergeCell ref="CE83:CE88"/>
    <mergeCell ref="CF83:CF88"/>
    <mergeCell ref="CG83:CG88"/>
    <mergeCell ref="CH83:CH88"/>
    <mergeCell ref="CI83:CI88"/>
    <mergeCell ref="CJ83:CJ88"/>
    <mergeCell ref="CE89:CE94"/>
    <mergeCell ref="CF89:CF94"/>
    <mergeCell ref="CG89:CG94"/>
    <mergeCell ref="CH89:CH94"/>
    <mergeCell ref="CI89:CI94"/>
    <mergeCell ref="CJ89:CJ94"/>
    <mergeCell ref="CE95:CE100"/>
    <mergeCell ref="CF95:CF100"/>
    <mergeCell ref="CJ47:CJ52"/>
    <mergeCell ref="AT101:AT106"/>
    <mergeCell ref="CE53:CE58"/>
    <mergeCell ref="CF53:CF58"/>
    <mergeCell ref="CG53:CG58"/>
    <mergeCell ref="CH53:CH58"/>
    <mergeCell ref="CI53:CI58"/>
    <mergeCell ref="CJ53:CJ58"/>
    <mergeCell ref="CE65:CE70"/>
    <mergeCell ref="CF65:CF70"/>
    <mergeCell ref="CG65:CG70"/>
    <mergeCell ref="CH65:CH70"/>
    <mergeCell ref="CI65:CI70"/>
    <mergeCell ref="CJ65:CJ70"/>
    <mergeCell ref="CE71:CE76"/>
    <mergeCell ref="CF71:CF76"/>
    <mergeCell ref="CG71:CG76"/>
    <mergeCell ref="CH71:CH76"/>
    <mergeCell ref="CI71:CI76"/>
    <mergeCell ref="CJ71:CJ76"/>
    <mergeCell ref="CE61:CE64"/>
    <mergeCell ref="CE59:CE60"/>
    <mergeCell ref="CF59:CF60"/>
    <mergeCell ref="CG59:CG60"/>
    <mergeCell ref="CH59:CH60"/>
    <mergeCell ref="CI59:CI60"/>
    <mergeCell ref="CJ59:CJ60"/>
    <mergeCell ref="CF61:CF64"/>
    <mergeCell ref="CG61:CG64"/>
    <mergeCell ref="CH61:CH64"/>
    <mergeCell ref="CI61:CI64"/>
    <mergeCell ref="CJ61:CJ64"/>
    <mergeCell ref="E35:E40"/>
    <mergeCell ref="E41:E46"/>
    <mergeCell ref="E107:E112"/>
    <mergeCell ref="E113:E121"/>
    <mergeCell ref="E122:E127"/>
    <mergeCell ref="CE32:CJ33"/>
    <mergeCell ref="CE35:CE40"/>
    <mergeCell ref="CF35:CF40"/>
    <mergeCell ref="CG35:CG40"/>
    <mergeCell ref="CH35:CH40"/>
    <mergeCell ref="CI35:CI40"/>
    <mergeCell ref="CJ35:CJ40"/>
    <mergeCell ref="CE41:CE46"/>
    <mergeCell ref="CF41:CF46"/>
    <mergeCell ref="CG41:CG46"/>
    <mergeCell ref="CH41:CH46"/>
    <mergeCell ref="CI41:CI46"/>
    <mergeCell ref="CJ41:CJ46"/>
    <mergeCell ref="CE47:CE52"/>
    <mergeCell ref="CF47:CF52"/>
    <mergeCell ref="CG47:CG52"/>
    <mergeCell ref="BF92:BF94"/>
    <mergeCell ref="BG92:BG94"/>
    <mergeCell ref="AV83:AV88"/>
    <mergeCell ref="H48:H49"/>
    <mergeCell ref="H50:H52"/>
    <mergeCell ref="AP113:AP116"/>
    <mergeCell ref="AR113:AR116"/>
    <mergeCell ref="AT113:AT116"/>
    <mergeCell ref="AV113:AV116"/>
    <mergeCell ref="CH47:CH52"/>
    <mergeCell ref="CI47:CI52"/>
    <mergeCell ref="BG122:BG127"/>
    <mergeCell ref="D83:D88"/>
    <mergeCell ref="I95:I100"/>
    <mergeCell ref="H102:H106"/>
    <mergeCell ref="I102:I106"/>
    <mergeCell ref="K109:K112"/>
    <mergeCell ref="K101:K106"/>
    <mergeCell ref="H122:H127"/>
    <mergeCell ref="I122:I127"/>
    <mergeCell ref="AK113:AK116"/>
    <mergeCell ref="AM113:AM116"/>
    <mergeCell ref="AN113:AN116"/>
    <mergeCell ref="BF83:BF88"/>
    <mergeCell ref="BG83:BG88"/>
    <mergeCell ref="AV92:AV94"/>
    <mergeCell ref="AX92:AX94"/>
    <mergeCell ref="AZ92:AZ94"/>
    <mergeCell ref="AX107:AX112"/>
    <mergeCell ref="AZ107:AZ112"/>
    <mergeCell ref="BB107:BB112"/>
    <mergeCell ref="BD83:BD88"/>
    <mergeCell ref="BF107:BF112"/>
    <mergeCell ref="BG107:BG112"/>
    <mergeCell ref="BD101:BD106"/>
    <mergeCell ref="BE101:BE106"/>
    <mergeCell ref="BF101:BF106"/>
    <mergeCell ref="BG101:BG106"/>
    <mergeCell ref="Z83:Z88"/>
    <mergeCell ref="J101:J106"/>
    <mergeCell ref="AC122:AC127"/>
    <mergeCell ref="AD122:AD127"/>
    <mergeCell ref="W113:W121"/>
    <mergeCell ref="I26:AM26"/>
    <mergeCell ref="H113:H115"/>
    <mergeCell ref="H116:H121"/>
    <mergeCell ref="I113:I115"/>
    <mergeCell ref="I116:I121"/>
    <mergeCell ref="K113:K115"/>
    <mergeCell ref="K116:K121"/>
    <mergeCell ref="AL113:AL116"/>
    <mergeCell ref="I27:AM27"/>
    <mergeCell ref="K68:K70"/>
    <mergeCell ref="AV101:AV106"/>
    <mergeCell ref="AX101:AX106"/>
    <mergeCell ref="AZ101:AZ106"/>
    <mergeCell ref="BB101:BB106"/>
    <mergeCell ref="BC101:BC106"/>
    <mergeCell ref="AI89:AI94"/>
    <mergeCell ref="AJ89:AJ94"/>
    <mergeCell ref="BB35:BB40"/>
    <mergeCell ref="BC35:BC40"/>
    <mergeCell ref="O113:O121"/>
    <mergeCell ref="P113:P121"/>
    <mergeCell ref="Q113:Q121"/>
    <mergeCell ref="R113:R121"/>
    <mergeCell ref="T107:T112"/>
    <mergeCell ref="AK107:AK112"/>
    <mergeCell ref="AL107:AL112"/>
    <mergeCell ref="AM107:AM112"/>
    <mergeCell ref="T101:T106"/>
    <mergeCell ref="M95:M100"/>
    <mergeCell ref="N95:N100"/>
    <mergeCell ref="S89:S94"/>
    <mergeCell ref="H71:H76"/>
    <mergeCell ref="AE41:AE46"/>
    <mergeCell ref="AF41:AF46"/>
    <mergeCell ref="P53:P58"/>
    <mergeCell ref="Q53:Q58"/>
    <mergeCell ref="R53:R58"/>
    <mergeCell ref="AH41:AH46"/>
    <mergeCell ref="AK35:AK40"/>
    <mergeCell ref="AL35:AL40"/>
    <mergeCell ref="AV35:AV40"/>
    <mergeCell ref="BE41:BE46"/>
    <mergeCell ref="AX131:AX133"/>
    <mergeCell ref="AZ131:AZ133"/>
    <mergeCell ref="BD131:BD133"/>
    <mergeCell ref="AF128:AF133"/>
    <mergeCell ref="AV77:AV82"/>
    <mergeCell ref="AX77:AX82"/>
    <mergeCell ref="L77:L82"/>
    <mergeCell ref="AN35:AN40"/>
    <mergeCell ref="AP35:AP40"/>
    <mergeCell ref="AR35:AR40"/>
    <mergeCell ref="AT35:AT40"/>
    <mergeCell ref="BC113:BC116"/>
    <mergeCell ref="AP122:AP127"/>
    <mergeCell ref="AR122:AR127"/>
    <mergeCell ref="AE122:AE127"/>
    <mergeCell ref="X128:X133"/>
    <mergeCell ref="AG128:AG133"/>
    <mergeCell ref="AH128:AH133"/>
    <mergeCell ref="AI128:AI133"/>
    <mergeCell ref="AJ128:AJ133"/>
    <mergeCell ref="AA122:AA127"/>
    <mergeCell ref="AB122:AB127"/>
    <mergeCell ref="A128:A133"/>
    <mergeCell ref="B128:B133"/>
    <mergeCell ref="C128:C133"/>
    <mergeCell ref="D128:D133"/>
    <mergeCell ref="L128:L133"/>
    <mergeCell ref="M122:M127"/>
    <mergeCell ref="N122:N127"/>
    <mergeCell ref="O122:O127"/>
    <mergeCell ref="P122:P127"/>
    <mergeCell ref="Q122:Q127"/>
    <mergeCell ref="AF122:AF127"/>
    <mergeCell ref="AG122:AG127"/>
    <mergeCell ref="AH122:AH127"/>
    <mergeCell ref="AI122:AI127"/>
    <mergeCell ref="AJ122:AJ127"/>
    <mergeCell ref="Y122:Y127"/>
    <mergeCell ref="AA128:AA133"/>
    <mergeCell ref="AB128:AB133"/>
    <mergeCell ref="AC128:AC133"/>
    <mergeCell ref="AD128:AD133"/>
    <mergeCell ref="S128:S133"/>
    <mergeCell ref="T128:T133"/>
    <mergeCell ref="U128:U133"/>
    <mergeCell ref="V128:V133"/>
    <mergeCell ref="W128:W133"/>
    <mergeCell ref="P128:P133"/>
    <mergeCell ref="Q128:Q133"/>
    <mergeCell ref="R128:R133"/>
    <mergeCell ref="X122:X127"/>
    <mergeCell ref="Y128:Y133"/>
    <mergeCell ref="Z128:Z133"/>
    <mergeCell ref="AE128:AE133"/>
    <mergeCell ref="A122:A127"/>
    <mergeCell ref="B122:B127"/>
    <mergeCell ref="C122:C127"/>
    <mergeCell ref="D122:D127"/>
    <mergeCell ref="L122:L127"/>
    <mergeCell ref="BN122:BN127"/>
    <mergeCell ref="BK113:BK121"/>
    <mergeCell ref="AE113:AE121"/>
    <mergeCell ref="AF113:AF121"/>
    <mergeCell ref="AG113:AG121"/>
    <mergeCell ref="AH113:AH121"/>
    <mergeCell ref="AI113:AI121"/>
    <mergeCell ref="AJ113:AJ121"/>
    <mergeCell ref="Y113:Y121"/>
    <mergeCell ref="Z113:Z121"/>
    <mergeCell ref="AA113:AA121"/>
    <mergeCell ref="AB113:AB121"/>
    <mergeCell ref="AC113:AC121"/>
    <mergeCell ref="A113:A121"/>
    <mergeCell ref="B113:B121"/>
    <mergeCell ref="C113:C121"/>
    <mergeCell ref="D113:D121"/>
    <mergeCell ref="L113:L121"/>
    <mergeCell ref="X113:X121"/>
    <mergeCell ref="M113:M121"/>
    <mergeCell ref="N113:N121"/>
    <mergeCell ref="V122:V127"/>
    <mergeCell ref="W122:W127"/>
    <mergeCell ref="AK122:AK127"/>
    <mergeCell ref="AL122:AL127"/>
    <mergeCell ref="AM122:AM127"/>
    <mergeCell ref="AN122:AN127"/>
    <mergeCell ref="AX122:AX127"/>
    <mergeCell ref="AZ122:AZ127"/>
    <mergeCell ref="BB122:BB127"/>
    <mergeCell ref="BC122:BC127"/>
    <mergeCell ref="BD122:BD127"/>
    <mergeCell ref="BE122:BE127"/>
    <mergeCell ref="S122:S127"/>
    <mergeCell ref="T122:T127"/>
    <mergeCell ref="U122:U127"/>
    <mergeCell ref="R122:R127"/>
    <mergeCell ref="AT122:AT127"/>
    <mergeCell ref="AV122:AV127"/>
    <mergeCell ref="AX113:AX116"/>
    <mergeCell ref="AZ113:AZ116"/>
    <mergeCell ref="BB117:BB121"/>
    <mergeCell ref="BC117:BC121"/>
    <mergeCell ref="BD117:BD121"/>
    <mergeCell ref="BE117:BE121"/>
    <mergeCell ref="T113:T121"/>
    <mergeCell ref="U113:U121"/>
    <mergeCell ref="V113:V121"/>
    <mergeCell ref="AR107:AR112"/>
    <mergeCell ref="AT107:AT112"/>
    <mergeCell ref="AV107:AV112"/>
    <mergeCell ref="S107:S112"/>
    <mergeCell ref="BN113:BN121"/>
    <mergeCell ref="BO113:BO121"/>
    <mergeCell ref="AN117:AN121"/>
    <mergeCell ref="AP117:AP121"/>
    <mergeCell ref="AK117:AK121"/>
    <mergeCell ref="AL118:AL121"/>
    <mergeCell ref="AM117:AM121"/>
    <mergeCell ref="BB113:BB116"/>
    <mergeCell ref="BD113:BD116"/>
    <mergeCell ref="BE113:BE116"/>
    <mergeCell ref="BC107:BC112"/>
    <mergeCell ref="BD107:BD112"/>
    <mergeCell ref="BE107:BE112"/>
    <mergeCell ref="AR117:AR121"/>
    <mergeCell ref="AT117:AT121"/>
    <mergeCell ref="AV117:AV121"/>
    <mergeCell ref="AX117:AX121"/>
    <mergeCell ref="AZ117:AZ121"/>
    <mergeCell ref="BH113:BH121"/>
    <mergeCell ref="BI113:BI121"/>
    <mergeCell ref="BJ113:BJ121"/>
    <mergeCell ref="BL113:BL121"/>
    <mergeCell ref="BM113:BM121"/>
    <mergeCell ref="BN107:BN112"/>
    <mergeCell ref="BO107:BO112"/>
    <mergeCell ref="AD113:AD121"/>
    <mergeCell ref="BI101:BI106"/>
    <mergeCell ref="BJ101:BJ106"/>
    <mergeCell ref="BK101:BK106"/>
    <mergeCell ref="BL101:BL106"/>
    <mergeCell ref="BM101:BM106"/>
    <mergeCell ref="AK101:AK106"/>
    <mergeCell ref="AL101:AL106"/>
    <mergeCell ref="AM101:AM106"/>
    <mergeCell ref="AN101:AN106"/>
    <mergeCell ref="AP101:AP106"/>
    <mergeCell ref="AR101:AR106"/>
    <mergeCell ref="M107:M112"/>
    <mergeCell ref="N107:N112"/>
    <mergeCell ref="O107:O112"/>
    <mergeCell ref="P107:P112"/>
    <mergeCell ref="Q107:Q112"/>
    <mergeCell ref="U101:U106"/>
    <mergeCell ref="P101:P106"/>
    <mergeCell ref="Q101:Q106"/>
    <mergeCell ref="R101:R106"/>
    <mergeCell ref="BH107:BH112"/>
    <mergeCell ref="BI107:BI112"/>
    <mergeCell ref="BJ107:BJ112"/>
    <mergeCell ref="BK107:BK112"/>
    <mergeCell ref="BL107:BL112"/>
    <mergeCell ref="BM107:BM112"/>
    <mergeCell ref="AE107:AE112"/>
    <mergeCell ref="AF107:AF112"/>
    <mergeCell ref="AG107:AG112"/>
    <mergeCell ref="AH107:AH112"/>
    <mergeCell ref="AI107:AI112"/>
    <mergeCell ref="AJ107:AJ112"/>
    <mergeCell ref="C107:C112"/>
    <mergeCell ref="D107:D112"/>
    <mergeCell ref="L107:L112"/>
    <mergeCell ref="BH101:BH106"/>
    <mergeCell ref="AE101:AE106"/>
    <mergeCell ref="AF101:AF106"/>
    <mergeCell ref="AG101:AG106"/>
    <mergeCell ref="AH101:AH106"/>
    <mergeCell ref="AI101:AI106"/>
    <mergeCell ref="AJ101:AJ106"/>
    <mergeCell ref="Y101:Y106"/>
    <mergeCell ref="Z101:Z106"/>
    <mergeCell ref="AA101:AA106"/>
    <mergeCell ref="AB101:AB106"/>
    <mergeCell ref="AC101:AC106"/>
    <mergeCell ref="AD101:AD106"/>
    <mergeCell ref="S101:S106"/>
    <mergeCell ref="AC107:AC112"/>
    <mergeCell ref="AD107:AD112"/>
    <mergeCell ref="O101:O106"/>
    <mergeCell ref="Y107:Y112"/>
    <mergeCell ref="Z107:Z112"/>
    <mergeCell ref="AA107:AA112"/>
    <mergeCell ref="AB107:AB112"/>
    <mergeCell ref="U107:U112"/>
    <mergeCell ref="V107:V112"/>
    <mergeCell ref="W107:W112"/>
    <mergeCell ref="X107:X112"/>
    <mergeCell ref="H107:H112"/>
    <mergeCell ref="I107:I112"/>
    <mergeCell ref="AN107:AN112"/>
    <mergeCell ref="AP107:AP112"/>
    <mergeCell ref="BO95:BO100"/>
    <mergeCell ref="A101:A106"/>
    <mergeCell ref="B101:B106"/>
    <mergeCell ref="C101:C106"/>
    <mergeCell ref="D101:D106"/>
    <mergeCell ref="L101:L106"/>
    <mergeCell ref="BH95:BH100"/>
    <mergeCell ref="BI95:BI100"/>
    <mergeCell ref="BJ95:BJ100"/>
    <mergeCell ref="BK95:BK100"/>
    <mergeCell ref="BL95:BL100"/>
    <mergeCell ref="BM95:BM100"/>
    <mergeCell ref="AE95:AE100"/>
    <mergeCell ref="AF95:AF100"/>
    <mergeCell ref="AG95:AG100"/>
    <mergeCell ref="AH95:AH100"/>
    <mergeCell ref="AI95:AI100"/>
    <mergeCell ref="AJ95:AJ100"/>
    <mergeCell ref="Y95:Y100"/>
    <mergeCell ref="Z95:Z100"/>
    <mergeCell ref="AA95:AA100"/>
    <mergeCell ref="AB95:AB100"/>
    <mergeCell ref="AC95:AC100"/>
    <mergeCell ref="AD95:AD100"/>
    <mergeCell ref="BN101:BN106"/>
    <mergeCell ref="X101:X106"/>
    <mergeCell ref="M101:M106"/>
    <mergeCell ref="N101:N106"/>
    <mergeCell ref="BO101:BO106"/>
    <mergeCell ref="X95:X100"/>
    <mergeCell ref="V101:V106"/>
    <mergeCell ref="W101:W106"/>
    <mergeCell ref="BN95:BN100"/>
    <mergeCell ref="T89:T94"/>
    <mergeCell ref="U89:U94"/>
    <mergeCell ref="V89:V94"/>
    <mergeCell ref="W89:W94"/>
    <mergeCell ref="X89:X94"/>
    <mergeCell ref="M89:M94"/>
    <mergeCell ref="N89:N94"/>
    <mergeCell ref="O89:O94"/>
    <mergeCell ref="P89:P94"/>
    <mergeCell ref="Q89:Q94"/>
    <mergeCell ref="R89:R94"/>
    <mergeCell ref="O95:O100"/>
    <mergeCell ref="P95:P100"/>
    <mergeCell ref="Q95:Q100"/>
    <mergeCell ref="R95:R100"/>
    <mergeCell ref="BN89:BN94"/>
    <mergeCell ref="BH89:BH94"/>
    <mergeCell ref="BI89:BI94"/>
    <mergeCell ref="BJ89:BJ94"/>
    <mergeCell ref="BK89:BK94"/>
    <mergeCell ref="BL89:BL94"/>
    <mergeCell ref="BM89:BM94"/>
    <mergeCell ref="AE89:AE94"/>
    <mergeCell ref="S95:S100"/>
    <mergeCell ref="T95:T100"/>
    <mergeCell ref="U95:U100"/>
    <mergeCell ref="V95:V100"/>
    <mergeCell ref="W95:W100"/>
    <mergeCell ref="AR95:AR100"/>
    <mergeCell ref="AT95:AT100"/>
    <mergeCell ref="AV95:AV100"/>
    <mergeCell ref="BN83:BN88"/>
    <mergeCell ref="X83:X88"/>
    <mergeCell ref="M83:M88"/>
    <mergeCell ref="N83:N88"/>
    <mergeCell ref="O83:O88"/>
    <mergeCell ref="P83:P88"/>
    <mergeCell ref="Q83:Q88"/>
    <mergeCell ref="R83:R88"/>
    <mergeCell ref="A89:A94"/>
    <mergeCell ref="B89:B94"/>
    <mergeCell ref="C89:C94"/>
    <mergeCell ref="D89:D94"/>
    <mergeCell ref="L89:L94"/>
    <mergeCell ref="BH83:BH88"/>
    <mergeCell ref="BI83:BI88"/>
    <mergeCell ref="BJ83:BJ88"/>
    <mergeCell ref="BK83:BK88"/>
    <mergeCell ref="AX83:AX88"/>
    <mergeCell ref="AZ83:AZ88"/>
    <mergeCell ref="BC83:BC88"/>
    <mergeCell ref="AN92:AN94"/>
    <mergeCell ref="AP92:AP94"/>
    <mergeCell ref="AR92:AR94"/>
    <mergeCell ref="AT92:AT94"/>
    <mergeCell ref="BB92:BB94"/>
    <mergeCell ref="BC92:BC94"/>
    <mergeCell ref="E83:E88"/>
    <mergeCell ref="E89:E94"/>
    <mergeCell ref="AF83:AF88"/>
    <mergeCell ref="BE83:BE88"/>
    <mergeCell ref="AT83:AT88"/>
    <mergeCell ref="AD89:AD94"/>
    <mergeCell ref="A83:A88"/>
    <mergeCell ref="B83:B88"/>
    <mergeCell ref="C83:C88"/>
    <mergeCell ref="L83:L88"/>
    <mergeCell ref="E95:E100"/>
    <mergeCell ref="F83:F88"/>
    <mergeCell ref="F95:F100"/>
    <mergeCell ref="J83:J88"/>
    <mergeCell ref="J89:J94"/>
    <mergeCell ref="J95:J100"/>
    <mergeCell ref="G83:G88"/>
    <mergeCell ref="G89:G94"/>
    <mergeCell ref="G95:G100"/>
    <mergeCell ref="H84:H86"/>
    <mergeCell ref="H87:H88"/>
    <mergeCell ref="I84:I86"/>
    <mergeCell ref="I87:I88"/>
    <mergeCell ref="K84:K86"/>
    <mergeCell ref="BO89:BO94"/>
    <mergeCell ref="BO83:BO88"/>
    <mergeCell ref="AA83:AA88"/>
    <mergeCell ref="AB83:AB88"/>
    <mergeCell ref="AC83:AC88"/>
    <mergeCell ref="AD83:AD88"/>
    <mergeCell ref="S83:S88"/>
    <mergeCell ref="T83:T88"/>
    <mergeCell ref="U83:U88"/>
    <mergeCell ref="V83:V88"/>
    <mergeCell ref="W83:W88"/>
    <mergeCell ref="AK83:AK88"/>
    <mergeCell ref="AL83:AL88"/>
    <mergeCell ref="AM83:AM88"/>
    <mergeCell ref="AN83:AN88"/>
    <mergeCell ref="AP83:AP88"/>
    <mergeCell ref="AR83:AR88"/>
    <mergeCell ref="BD92:BD94"/>
    <mergeCell ref="BE92:BE94"/>
    <mergeCell ref="BB83:BB88"/>
    <mergeCell ref="BL83:BL88"/>
    <mergeCell ref="BM83:BM88"/>
    <mergeCell ref="AE83:AE88"/>
    <mergeCell ref="AG83:AG88"/>
    <mergeCell ref="AH83:AH88"/>
    <mergeCell ref="AI83:AI88"/>
    <mergeCell ref="AJ83:AJ88"/>
    <mergeCell ref="Y83:Y88"/>
    <mergeCell ref="AF89:AF94"/>
    <mergeCell ref="AG89:AG94"/>
    <mergeCell ref="AH89:AH94"/>
    <mergeCell ref="AC89:AC94"/>
    <mergeCell ref="AE77:AE82"/>
    <mergeCell ref="AF77:AF82"/>
    <mergeCell ref="AG77:AG82"/>
    <mergeCell ref="AH77:AH82"/>
    <mergeCell ref="AI77:AI82"/>
    <mergeCell ref="AJ77:AJ82"/>
    <mergeCell ref="AK77:AK82"/>
    <mergeCell ref="AM77:AM82"/>
    <mergeCell ref="AL77:AL82"/>
    <mergeCell ref="AN77:AN82"/>
    <mergeCell ref="AP77:AP82"/>
    <mergeCell ref="AR77:AR82"/>
    <mergeCell ref="AT77:AT82"/>
    <mergeCell ref="A77:A82"/>
    <mergeCell ref="B77:B82"/>
    <mergeCell ref="C77:C82"/>
    <mergeCell ref="D77:D82"/>
    <mergeCell ref="BO77:BO82"/>
    <mergeCell ref="Y77:Y82"/>
    <mergeCell ref="Z77:Z82"/>
    <mergeCell ref="AA77:AA82"/>
    <mergeCell ref="AB77:AB82"/>
    <mergeCell ref="AC77:AC82"/>
    <mergeCell ref="AD77:AD82"/>
    <mergeCell ref="S77:S82"/>
    <mergeCell ref="T77:T82"/>
    <mergeCell ref="U77:U82"/>
    <mergeCell ref="V77:V82"/>
    <mergeCell ref="W77:W82"/>
    <mergeCell ref="BE59:BE64"/>
    <mergeCell ref="AC59:AC64"/>
    <mergeCell ref="AD59:AD64"/>
    <mergeCell ref="BD59:BD64"/>
    <mergeCell ref="BO71:BO76"/>
    <mergeCell ref="BH71:BH76"/>
    <mergeCell ref="BI71:BI76"/>
    <mergeCell ref="BJ71:BJ76"/>
    <mergeCell ref="BD77:BD82"/>
    <mergeCell ref="BE77:BE82"/>
    <mergeCell ref="BN77:BN82"/>
    <mergeCell ref="X77:X82"/>
    <mergeCell ref="BF77:BF82"/>
    <mergeCell ref="BG77:BG82"/>
    <mergeCell ref="BH77:BH82"/>
    <mergeCell ref="BI77:BI82"/>
    <mergeCell ref="BJ77:BJ82"/>
    <mergeCell ref="BK77:BK82"/>
    <mergeCell ref="BL77:BL82"/>
    <mergeCell ref="BM77:BM82"/>
    <mergeCell ref="BL71:BL76"/>
    <mergeCell ref="BM71:BM76"/>
    <mergeCell ref="AE71:AE76"/>
    <mergeCell ref="AF71:AF76"/>
    <mergeCell ref="AG71:AG76"/>
    <mergeCell ref="AH71:AH76"/>
    <mergeCell ref="AI71:AI76"/>
    <mergeCell ref="AJ71:AJ76"/>
    <mergeCell ref="AR65:AR70"/>
    <mergeCell ref="AT65:AT70"/>
    <mergeCell ref="AV65:AV70"/>
    <mergeCell ref="AX65:AX70"/>
    <mergeCell ref="BO65:BO70"/>
    <mergeCell ref="BF65:BF70"/>
    <mergeCell ref="BG65:BG70"/>
    <mergeCell ref="AK65:AK70"/>
    <mergeCell ref="AL65:AL70"/>
    <mergeCell ref="AM65:AM70"/>
    <mergeCell ref="AN65:AN70"/>
    <mergeCell ref="BK71:BK76"/>
    <mergeCell ref="BN71:BN76"/>
    <mergeCell ref="AZ65:AZ70"/>
    <mergeCell ref="BB65:BB70"/>
    <mergeCell ref="BC65:BC70"/>
    <mergeCell ref="BD65:BD70"/>
    <mergeCell ref="BE65:BE70"/>
    <mergeCell ref="BD71:BD76"/>
    <mergeCell ref="BE71:BE76"/>
    <mergeCell ref="BF71:BF76"/>
    <mergeCell ref="BG71:BG76"/>
    <mergeCell ref="AC71:AC76"/>
    <mergeCell ref="AD71:AD76"/>
    <mergeCell ref="S71:S76"/>
    <mergeCell ref="T71:T76"/>
    <mergeCell ref="Q71:Q76"/>
    <mergeCell ref="R71:R76"/>
    <mergeCell ref="A65:A70"/>
    <mergeCell ref="B65:B70"/>
    <mergeCell ref="C65:C70"/>
    <mergeCell ref="D65:D70"/>
    <mergeCell ref="G65:G70"/>
    <mergeCell ref="G71:G76"/>
    <mergeCell ref="R65:R70"/>
    <mergeCell ref="H65:H70"/>
    <mergeCell ref="I65:I70"/>
    <mergeCell ref="U71:U76"/>
    <mergeCell ref="V71:V76"/>
    <mergeCell ref="W71:W76"/>
    <mergeCell ref="X71:X76"/>
    <mergeCell ref="L65:L70"/>
    <mergeCell ref="M65:M70"/>
    <mergeCell ref="N65:N70"/>
    <mergeCell ref="X65:X70"/>
    <mergeCell ref="Y65:Y70"/>
    <mergeCell ref="Z65:Z70"/>
    <mergeCell ref="AA65:AA70"/>
    <mergeCell ref="I71:I76"/>
    <mergeCell ref="AA71:AA76"/>
    <mergeCell ref="AB71:AB76"/>
    <mergeCell ref="M71:M76"/>
    <mergeCell ref="N71:N76"/>
    <mergeCell ref="O71:O76"/>
    <mergeCell ref="BN59:BN64"/>
    <mergeCell ref="AD65:AD70"/>
    <mergeCell ref="S65:S70"/>
    <mergeCell ref="T65:T70"/>
    <mergeCell ref="U65:U70"/>
    <mergeCell ref="V65:V70"/>
    <mergeCell ref="W65:W70"/>
    <mergeCell ref="O65:O70"/>
    <mergeCell ref="P65:P70"/>
    <mergeCell ref="Q65:Q70"/>
    <mergeCell ref="AR59:AR64"/>
    <mergeCell ref="AT59:AT64"/>
    <mergeCell ref="AV59:AV64"/>
    <mergeCell ref="BH65:BH70"/>
    <mergeCell ref="BI65:BI70"/>
    <mergeCell ref="BJ65:BJ70"/>
    <mergeCell ref="BK65:BK70"/>
    <mergeCell ref="BL65:BL70"/>
    <mergeCell ref="BB59:BB64"/>
    <mergeCell ref="BC59:BC64"/>
    <mergeCell ref="BM59:BM64"/>
    <mergeCell ref="AE59:AE64"/>
    <mergeCell ref="AF59:AF64"/>
    <mergeCell ref="BF59:BF64"/>
    <mergeCell ref="AB59:AB64"/>
    <mergeCell ref="BG59:BG64"/>
    <mergeCell ref="AP65:AP70"/>
    <mergeCell ref="AZ59:AZ64"/>
    <mergeCell ref="AC65:AC70"/>
    <mergeCell ref="S59:S64"/>
    <mergeCell ref="T59:T64"/>
    <mergeCell ref="U59:U64"/>
    <mergeCell ref="AA59:AA64"/>
    <mergeCell ref="M59:M64"/>
    <mergeCell ref="N59:N64"/>
    <mergeCell ref="O59:O64"/>
    <mergeCell ref="P59:P64"/>
    <mergeCell ref="Q59:Q64"/>
    <mergeCell ref="R59:R64"/>
    <mergeCell ref="AD47:AD52"/>
    <mergeCell ref="G53:G58"/>
    <mergeCell ref="T53:T58"/>
    <mergeCell ref="U53:U58"/>
    <mergeCell ref="V53:V58"/>
    <mergeCell ref="W53:W58"/>
    <mergeCell ref="AX59:AX64"/>
    <mergeCell ref="AF47:AF52"/>
    <mergeCell ref="Y47:Y52"/>
    <mergeCell ref="Z47:Z52"/>
    <mergeCell ref="AE47:AE52"/>
    <mergeCell ref="V59:V64"/>
    <mergeCell ref="AG59:AG64"/>
    <mergeCell ref="AH59:AH64"/>
    <mergeCell ref="AI59:AI64"/>
    <mergeCell ref="AJ59:AJ64"/>
    <mergeCell ref="Y59:Y64"/>
    <mergeCell ref="Z59:Z64"/>
    <mergeCell ref="X59:X64"/>
    <mergeCell ref="AN53:AN58"/>
    <mergeCell ref="AP53:AP58"/>
    <mergeCell ref="AA47:AA52"/>
    <mergeCell ref="AB47:AB52"/>
    <mergeCell ref="AC47:AC52"/>
    <mergeCell ref="BH53:BH58"/>
    <mergeCell ref="BI53:BI58"/>
    <mergeCell ref="BJ53:BJ58"/>
    <mergeCell ref="BK53:BK58"/>
    <mergeCell ref="BL53:BL58"/>
    <mergeCell ref="BM53:BM58"/>
    <mergeCell ref="AE53:AE58"/>
    <mergeCell ref="AF53:AF58"/>
    <mergeCell ref="AG53:AG58"/>
    <mergeCell ref="AH53:AH58"/>
    <mergeCell ref="AI53:AI58"/>
    <mergeCell ref="AJ53:AJ58"/>
    <mergeCell ref="Y53:Y58"/>
    <mergeCell ref="Z53:Z58"/>
    <mergeCell ref="AA53:AA58"/>
    <mergeCell ref="AB53:AB58"/>
    <mergeCell ref="AC53:AC58"/>
    <mergeCell ref="BG53:BG58"/>
    <mergeCell ref="BC53:BC58"/>
    <mergeCell ref="BD53:BD58"/>
    <mergeCell ref="BE53:BE58"/>
    <mergeCell ref="BF53:BF58"/>
    <mergeCell ref="AZ53:AZ58"/>
    <mergeCell ref="BB53:BB58"/>
    <mergeCell ref="AR53:AR58"/>
    <mergeCell ref="AT53:AT58"/>
    <mergeCell ref="AV53:AV58"/>
    <mergeCell ref="AX53:AX58"/>
    <mergeCell ref="AD41:AD46"/>
    <mergeCell ref="BO59:BO64"/>
    <mergeCell ref="BN65:BN70"/>
    <mergeCell ref="BH59:BH64"/>
    <mergeCell ref="BI59:BI64"/>
    <mergeCell ref="BJ59:BJ64"/>
    <mergeCell ref="BK59:BK64"/>
    <mergeCell ref="BL59:BL64"/>
    <mergeCell ref="BN53:BN58"/>
    <mergeCell ref="X53:X58"/>
    <mergeCell ref="M53:M58"/>
    <mergeCell ref="N53:N58"/>
    <mergeCell ref="O53:O58"/>
    <mergeCell ref="BO53:BO58"/>
    <mergeCell ref="W47:W52"/>
    <mergeCell ref="AK59:AK64"/>
    <mergeCell ref="AL59:AL64"/>
    <mergeCell ref="AM59:AM64"/>
    <mergeCell ref="AN59:AN64"/>
    <mergeCell ref="AP59:AP64"/>
    <mergeCell ref="BM65:BM70"/>
    <mergeCell ref="AE65:AE70"/>
    <mergeCell ref="AF65:AF70"/>
    <mergeCell ref="AG65:AG70"/>
    <mergeCell ref="AH65:AH70"/>
    <mergeCell ref="AI65:AI70"/>
    <mergeCell ref="AJ65:AJ70"/>
    <mergeCell ref="AB65:AB70"/>
    <mergeCell ref="BO47:BO52"/>
    <mergeCell ref="BO41:BO46"/>
    <mergeCell ref="BN41:BN46"/>
    <mergeCell ref="BN47:BN52"/>
    <mergeCell ref="AI41:AI46"/>
    <mergeCell ref="AJ41:AJ46"/>
    <mergeCell ref="BH41:BH46"/>
    <mergeCell ref="BF48:BF52"/>
    <mergeCell ref="BG48:BG52"/>
    <mergeCell ref="BJ47:BJ52"/>
    <mergeCell ref="BK47:BK52"/>
    <mergeCell ref="BL47:BL52"/>
    <mergeCell ref="BM47:BM52"/>
    <mergeCell ref="AZ48:AZ52"/>
    <mergeCell ref="BB48:BB52"/>
    <mergeCell ref="BC48:BC52"/>
    <mergeCell ref="BD48:BD52"/>
    <mergeCell ref="BE48:BE52"/>
    <mergeCell ref="AI47:AI52"/>
    <mergeCell ref="AJ47:AJ52"/>
    <mergeCell ref="BF41:BF46"/>
    <mergeCell ref="BG41:BG46"/>
    <mergeCell ref="AK48:AK52"/>
    <mergeCell ref="AL48:AL52"/>
    <mergeCell ref="AM48:AM52"/>
    <mergeCell ref="AN48:AN52"/>
    <mergeCell ref="AP48:AP52"/>
    <mergeCell ref="AR48:AR52"/>
    <mergeCell ref="AT48:AT52"/>
    <mergeCell ref="AV48:AV52"/>
    <mergeCell ref="AX48:AX52"/>
    <mergeCell ref="BO32:BO33"/>
    <mergeCell ref="L33:AE33"/>
    <mergeCell ref="AF33:AJ33"/>
    <mergeCell ref="AK33:AM33"/>
    <mergeCell ref="AN33:BC33"/>
    <mergeCell ref="BD33:BE33"/>
    <mergeCell ref="BF33:BG33"/>
    <mergeCell ref="Q35:Q40"/>
    <mergeCell ref="R35:R40"/>
    <mergeCell ref="S35:S40"/>
    <mergeCell ref="T35:T40"/>
    <mergeCell ref="BH33:BI33"/>
    <mergeCell ref="BL33:BN33"/>
    <mergeCell ref="BJ35:BJ40"/>
    <mergeCell ref="BK35:BK40"/>
    <mergeCell ref="BL35:BL40"/>
    <mergeCell ref="BM35:BM40"/>
    <mergeCell ref="BN35:BN40"/>
    <mergeCell ref="BO35:BO40"/>
    <mergeCell ref="AG35:AG40"/>
    <mergeCell ref="AH35:AH40"/>
    <mergeCell ref="AI35:AI40"/>
    <mergeCell ref="AJ35:AJ40"/>
    <mergeCell ref="BH35:BH40"/>
    <mergeCell ref="BI35:BI40"/>
    <mergeCell ref="AA35:AA40"/>
    <mergeCell ref="AB35:AB40"/>
    <mergeCell ref="AC35:AC40"/>
    <mergeCell ref="AD35:AD40"/>
    <mergeCell ref="AE35:AE40"/>
    <mergeCell ref="BG35:BG40"/>
    <mergeCell ref="AF35:AF40"/>
    <mergeCell ref="B35:B40"/>
    <mergeCell ref="C35:C40"/>
    <mergeCell ref="D35:D40"/>
    <mergeCell ref="M35:M40"/>
    <mergeCell ref="G41:G46"/>
    <mergeCell ref="U41:U46"/>
    <mergeCell ref="V41:V46"/>
    <mergeCell ref="B41:B46"/>
    <mergeCell ref="C41:C46"/>
    <mergeCell ref="D41:D46"/>
    <mergeCell ref="B47:B52"/>
    <mergeCell ref="C47:C52"/>
    <mergeCell ref="D47:D52"/>
    <mergeCell ref="R41:R46"/>
    <mergeCell ref="I48:I49"/>
    <mergeCell ref="I50:I52"/>
    <mergeCell ref="E47:E52"/>
    <mergeCell ref="U35:U40"/>
    <mergeCell ref="G47:G52"/>
    <mergeCell ref="K50:K52"/>
    <mergeCell ref="M47:M52"/>
    <mergeCell ref="N47:N52"/>
    <mergeCell ref="O47:O52"/>
    <mergeCell ref="P47:P52"/>
    <mergeCell ref="Q47:Q52"/>
    <mergeCell ref="R47:R52"/>
    <mergeCell ref="L47:L52"/>
    <mergeCell ref="S47:S52"/>
    <mergeCell ref="T47:T52"/>
    <mergeCell ref="U47:U52"/>
    <mergeCell ref="V47:V52"/>
    <mergeCell ref="P41:P46"/>
    <mergeCell ref="A1:AO1"/>
    <mergeCell ref="AP1:BW1"/>
    <mergeCell ref="C4:G4"/>
    <mergeCell ref="C5:G5"/>
    <mergeCell ref="G8:AM8"/>
    <mergeCell ref="I9:AM9"/>
    <mergeCell ref="I18:AM18"/>
    <mergeCell ref="I19:AM19"/>
    <mergeCell ref="I20:AM20"/>
    <mergeCell ref="F35:F40"/>
    <mergeCell ref="F41:F46"/>
    <mergeCell ref="F47:F52"/>
    <mergeCell ref="F53:F58"/>
    <mergeCell ref="F59:F64"/>
    <mergeCell ref="F65:F70"/>
    <mergeCell ref="F71:F76"/>
    <mergeCell ref="F77:F82"/>
    <mergeCell ref="BJ32:BN32"/>
    <mergeCell ref="BJ33:BK33"/>
    <mergeCell ref="BI41:BI46"/>
    <mergeCell ref="BJ41:BJ46"/>
    <mergeCell ref="BK41:BK46"/>
    <mergeCell ref="BL41:BL46"/>
    <mergeCell ref="BM41:BM46"/>
    <mergeCell ref="A41:A46"/>
    <mergeCell ref="I23:AM23"/>
    <mergeCell ref="I10:AM10"/>
    <mergeCell ref="I11:AM11"/>
    <mergeCell ref="I12:AM12"/>
    <mergeCell ref="I13:AM13"/>
    <mergeCell ref="I14:AM14"/>
    <mergeCell ref="I15:AM15"/>
    <mergeCell ref="I16:AM16"/>
    <mergeCell ref="I17:AM17"/>
    <mergeCell ref="I21:AM21"/>
    <mergeCell ref="I25:AM25"/>
    <mergeCell ref="Z41:Z46"/>
    <mergeCell ref="AA41:AA46"/>
    <mergeCell ref="AB41:AB46"/>
    <mergeCell ref="AL53:AL58"/>
    <mergeCell ref="AD53:AD58"/>
    <mergeCell ref="AG41:AG46"/>
    <mergeCell ref="I24:AM24"/>
    <mergeCell ref="I22:AM22"/>
    <mergeCell ref="L35:L40"/>
    <mergeCell ref="N35:N40"/>
    <mergeCell ref="A32:K33"/>
    <mergeCell ref="L32:AJ32"/>
    <mergeCell ref="G35:G40"/>
    <mergeCell ref="J35:J40"/>
    <mergeCell ref="W41:W46"/>
    <mergeCell ref="H35:H40"/>
    <mergeCell ref="I35:I40"/>
    <mergeCell ref="S41:S46"/>
    <mergeCell ref="T41:T46"/>
    <mergeCell ref="A35:A40"/>
    <mergeCell ref="AK32:BI32"/>
    <mergeCell ref="A53:A58"/>
    <mergeCell ref="B53:B58"/>
    <mergeCell ref="C53:C58"/>
    <mergeCell ref="D53:D58"/>
    <mergeCell ref="L53:L58"/>
    <mergeCell ref="BH47:BH52"/>
    <mergeCell ref="BI47:BI52"/>
    <mergeCell ref="BF117:BF121"/>
    <mergeCell ref="BG117:BG121"/>
    <mergeCell ref="BF113:BF116"/>
    <mergeCell ref="BG113:BG116"/>
    <mergeCell ref="V35:V40"/>
    <mergeCell ref="W35:W40"/>
    <mergeCell ref="X35:X40"/>
    <mergeCell ref="Y35:Y40"/>
    <mergeCell ref="Z35:Z40"/>
    <mergeCell ref="X41:X46"/>
    <mergeCell ref="Y41:Y46"/>
    <mergeCell ref="J107:J112"/>
    <mergeCell ref="J113:J121"/>
    <mergeCell ref="H54:H58"/>
    <mergeCell ref="H62:H64"/>
    <mergeCell ref="G77:G82"/>
    <mergeCell ref="AX35:AX40"/>
    <mergeCell ref="AZ35:AZ40"/>
    <mergeCell ref="AG47:AG52"/>
    <mergeCell ref="AH47:AH52"/>
    <mergeCell ref="BF35:BF40"/>
    <mergeCell ref="AC41:AC46"/>
    <mergeCell ref="AM35:AM40"/>
    <mergeCell ref="Y89:Y94"/>
    <mergeCell ref="Z89:Z94"/>
    <mergeCell ref="AA89:AA94"/>
    <mergeCell ref="AB89:AB94"/>
    <mergeCell ref="O35:O40"/>
    <mergeCell ref="P35:P40"/>
    <mergeCell ref="Q41:Q46"/>
    <mergeCell ref="S53:S58"/>
    <mergeCell ref="S113:S121"/>
    <mergeCell ref="J41:J46"/>
    <mergeCell ref="J47:J52"/>
    <mergeCell ref="J53:J58"/>
    <mergeCell ref="J59:J64"/>
    <mergeCell ref="J65:J70"/>
    <mergeCell ref="H77:H82"/>
    <mergeCell ref="I77:I82"/>
    <mergeCell ref="K77:K78"/>
    <mergeCell ref="Y71:Y76"/>
    <mergeCell ref="Z71:Z76"/>
    <mergeCell ref="M77:M82"/>
    <mergeCell ref="N77:N82"/>
    <mergeCell ref="G122:G127"/>
    <mergeCell ref="G128:G133"/>
    <mergeCell ref="F101:F106"/>
    <mergeCell ref="F107:F112"/>
    <mergeCell ref="J71:J76"/>
    <mergeCell ref="J77:J82"/>
    <mergeCell ref="X47:X52"/>
    <mergeCell ref="K53:K58"/>
    <mergeCell ref="K79:K80"/>
    <mergeCell ref="K81:K82"/>
    <mergeCell ref="J122:J127"/>
    <mergeCell ref="J128:J133"/>
    <mergeCell ref="L41:L46"/>
    <mergeCell ref="M41:M46"/>
    <mergeCell ref="N41:N46"/>
    <mergeCell ref="O41:O46"/>
    <mergeCell ref="W59:W64"/>
    <mergeCell ref="G59:G64"/>
    <mergeCell ref="L71:L76"/>
    <mergeCell ref="P77:P82"/>
    <mergeCell ref="A47:A52"/>
    <mergeCell ref="I62:I64"/>
    <mergeCell ref="K61:K64"/>
    <mergeCell ref="A59:A64"/>
    <mergeCell ref="B59:B64"/>
    <mergeCell ref="C59:C64"/>
    <mergeCell ref="D59:D64"/>
    <mergeCell ref="L59:L64"/>
    <mergeCell ref="G101:G106"/>
    <mergeCell ref="G107:G112"/>
    <mergeCell ref="G113:G121"/>
    <mergeCell ref="H168:H169"/>
    <mergeCell ref="H166:H167"/>
    <mergeCell ref="I168:I169"/>
    <mergeCell ref="I166:I167"/>
    <mergeCell ref="K164:K169"/>
    <mergeCell ref="R107:R112"/>
    <mergeCell ref="F113:F121"/>
    <mergeCell ref="F122:F127"/>
    <mergeCell ref="F128:F133"/>
    <mergeCell ref="A71:A76"/>
    <mergeCell ref="B71:B76"/>
    <mergeCell ref="C71:C76"/>
    <mergeCell ref="D71:D76"/>
    <mergeCell ref="A95:A100"/>
    <mergeCell ref="B95:B100"/>
    <mergeCell ref="C95:C100"/>
    <mergeCell ref="D95:D100"/>
    <mergeCell ref="L95:L100"/>
    <mergeCell ref="F89:F94"/>
    <mergeCell ref="A107:A112"/>
    <mergeCell ref="B107:B112"/>
    <mergeCell ref="AM166:AM167"/>
    <mergeCell ref="AM168:AM169"/>
    <mergeCell ref="S164:S169"/>
    <mergeCell ref="T164:T169"/>
    <mergeCell ref="U164:U169"/>
    <mergeCell ref="V164:V169"/>
    <mergeCell ref="W164:W169"/>
    <mergeCell ref="X164:X169"/>
    <mergeCell ref="Y164:Y169"/>
    <mergeCell ref="Z164:Z169"/>
    <mergeCell ref="AA164:AA169"/>
    <mergeCell ref="AB164:AB169"/>
    <mergeCell ref="A164:A169"/>
    <mergeCell ref="B164:B169"/>
    <mergeCell ref="C164:C169"/>
    <mergeCell ref="D164:D169"/>
    <mergeCell ref="E164:E169"/>
    <mergeCell ref="F164:F169"/>
    <mergeCell ref="G164:G169"/>
    <mergeCell ref="J164:J169"/>
    <mergeCell ref="L164:L169"/>
    <mergeCell ref="M164:M169"/>
    <mergeCell ref="N164:N169"/>
    <mergeCell ref="O164:O169"/>
    <mergeCell ref="P164:P169"/>
    <mergeCell ref="Q164:Q169"/>
    <mergeCell ref="R164:R169"/>
    <mergeCell ref="AN164:AN165"/>
    <mergeCell ref="AJ164:AJ169"/>
    <mergeCell ref="AN166:AN167"/>
    <mergeCell ref="AN168:AN169"/>
    <mergeCell ref="BI164:BI169"/>
    <mergeCell ref="BJ164:BJ169"/>
    <mergeCell ref="BK164:BK169"/>
    <mergeCell ref="AV168:AV169"/>
    <mergeCell ref="AX164:AX165"/>
    <mergeCell ref="AX166:AX167"/>
    <mergeCell ref="AX168:AX169"/>
    <mergeCell ref="AC164:AC169"/>
    <mergeCell ref="AD164:AD169"/>
    <mergeCell ref="AE164:AE169"/>
    <mergeCell ref="AF164:AF169"/>
    <mergeCell ref="AG164:AG169"/>
    <mergeCell ref="AH164:AH169"/>
    <mergeCell ref="AI164:AI169"/>
    <mergeCell ref="BE164:BE165"/>
    <mergeCell ref="BE166:BE167"/>
    <mergeCell ref="BE168:BE169"/>
    <mergeCell ref="BF164:BF165"/>
    <mergeCell ref="BF166:BF167"/>
    <mergeCell ref="BF168:BF169"/>
    <mergeCell ref="BH164:BH169"/>
    <mergeCell ref="AK164:AK165"/>
    <mergeCell ref="AK166:AK167"/>
    <mergeCell ref="AK168:AK169"/>
    <mergeCell ref="AL164:AL165"/>
    <mergeCell ref="AL166:AL167"/>
    <mergeCell ref="AL168:AL169"/>
    <mergeCell ref="AM164:AM165"/>
    <mergeCell ref="CH164:CH169"/>
    <mergeCell ref="CI164:CI169"/>
    <mergeCell ref="CJ164:CJ169"/>
    <mergeCell ref="AP164:AP165"/>
    <mergeCell ref="AP166:AP167"/>
    <mergeCell ref="AP168:AP169"/>
    <mergeCell ref="AR164:AR165"/>
    <mergeCell ref="T170:T175"/>
    <mergeCell ref="BL164:BL169"/>
    <mergeCell ref="BM164:BM169"/>
    <mergeCell ref="BN164:BN169"/>
    <mergeCell ref="BO164:BO169"/>
    <mergeCell ref="CE164:CE169"/>
    <mergeCell ref="CF164:CF169"/>
    <mergeCell ref="CG164:CG169"/>
    <mergeCell ref="AZ166:AZ167"/>
    <mergeCell ref="AZ168:AZ169"/>
    <mergeCell ref="BB164:BB165"/>
    <mergeCell ref="BB166:BB167"/>
    <mergeCell ref="BB168:BB169"/>
    <mergeCell ref="BC164:BC165"/>
    <mergeCell ref="BC166:BC167"/>
    <mergeCell ref="BD164:BD165"/>
    <mergeCell ref="BD166:BD167"/>
    <mergeCell ref="BD168:BD169"/>
    <mergeCell ref="AR166:AR167"/>
    <mergeCell ref="AR168:AR169"/>
    <mergeCell ref="AT164:AT165"/>
    <mergeCell ref="AT166:AT167"/>
    <mergeCell ref="AT168:AT169"/>
    <mergeCell ref="AV164:AV165"/>
    <mergeCell ref="AV166:AV167"/>
    <mergeCell ref="A170:A175"/>
    <mergeCell ref="B170:B175"/>
    <mergeCell ref="C170:C175"/>
    <mergeCell ref="D170:D175"/>
    <mergeCell ref="E170:E175"/>
    <mergeCell ref="F170:F175"/>
    <mergeCell ref="G170:G175"/>
    <mergeCell ref="J170:J175"/>
    <mergeCell ref="K170:K175"/>
    <mergeCell ref="L170:L175"/>
    <mergeCell ref="M170:M175"/>
    <mergeCell ref="N170:N175"/>
    <mergeCell ref="O170:O175"/>
    <mergeCell ref="P170:P175"/>
    <mergeCell ref="Q170:Q175"/>
    <mergeCell ref="R170:R175"/>
    <mergeCell ref="S170:S175"/>
    <mergeCell ref="H174:H175"/>
    <mergeCell ref="I174:I175"/>
    <mergeCell ref="H170:H173"/>
    <mergeCell ref="I170:I173"/>
    <mergeCell ref="AE170:AE175"/>
    <mergeCell ref="AF170:AF175"/>
    <mergeCell ref="AG170:AG175"/>
    <mergeCell ref="AH170:AH175"/>
    <mergeCell ref="AI170:AI175"/>
    <mergeCell ref="AJ170:AJ175"/>
    <mergeCell ref="AK170:AK175"/>
    <mergeCell ref="AL170:AL175"/>
    <mergeCell ref="AM170:AM175"/>
    <mergeCell ref="AN170:AN175"/>
    <mergeCell ref="AP170:AP175"/>
    <mergeCell ref="AR170:AR175"/>
    <mergeCell ref="AT170:AT175"/>
    <mergeCell ref="BE170:BE175"/>
    <mergeCell ref="AV170:AV175"/>
    <mergeCell ref="AX170:AX175"/>
    <mergeCell ref="AZ170:AZ175"/>
    <mergeCell ref="BB170:BB175"/>
    <mergeCell ref="BC170:BC175"/>
    <mergeCell ref="BD170:BD175"/>
    <mergeCell ref="I28:AM28"/>
    <mergeCell ref="CI170:CI175"/>
    <mergeCell ref="CJ170:CJ175"/>
    <mergeCell ref="BG164:BG165"/>
    <mergeCell ref="BG166:BG167"/>
    <mergeCell ref="BG168:BG169"/>
    <mergeCell ref="BC168:BC169"/>
    <mergeCell ref="U170:U175"/>
    <mergeCell ref="V170:V175"/>
    <mergeCell ref="W170:W175"/>
    <mergeCell ref="X170:X175"/>
    <mergeCell ref="Y170:Y175"/>
    <mergeCell ref="Z170:Z175"/>
    <mergeCell ref="AA170:AA175"/>
    <mergeCell ref="AB170:AB175"/>
    <mergeCell ref="AC170:AC175"/>
    <mergeCell ref="AD170:AD175"/>
    <mergeCell ref="AZ164:AZ165"/>
    <mergeCell ref="BH170:BH175"/>
    <mergeCell ref="BI170:BI175"/>
    <mergeCell ref="BJ170:BJ175"/>
    <mergeCell ref="BK170:BK175"/>
    <mergeCell ref="BL170:BL175"/>
    <mergeCell ref="BM170:BM175"/>
    <mergeCell ref="BN170:BN175"/>
    <mergeCell ref="BO170:BO175"/>
    <mergeCell ref="CE170:CE175"/>
    <mergeCell ref="CF170:CF175"/>
    <mergeCell ref="CG170:CG175"/>
    <mergeCell ref="CH170:CH175"/>
    <mergeCell ref="BF170:BF175"/>
    <mergeCell ref="BG170:BG175"/>
  </mergeCells>
  <phoneticPr fontId="6" type="noConversion"/>
  <conditionalFormatting sqref="AJ35 AJ41 AJ47 AJ53 AJ59 AJ65 AJ71 AJ77 AJ83 AJ89 AJ95 AJ101 AJ107 AJ113 AJ122 AJ128 AJ134 AJ140 AJ146 AJ152">
    <cfRule type="cellIs" dxfId="51" priority="120" operator="equal">
      <formula>"Bajo"</formula>
    </cfRule>
    <cfRule type="cellIs" dxfId="50" priority="117" operator="equal">
      <formula>"Extremo"</formula>
    </cfRule>
    <cfRule type="cellIs" dxfId="49" priority="118" operator="equal">
      <formula>"Alto"</formula>
    </cfRule>
    <cfRule type="cellIs" dxfId="48" priority="119" operator="equal">
      <formula>"Moderado"</formula>
    </cfRule>
  </conditionalFormatting>
  <conditionalFormatting sqref="AJ158 AJ164">
    <cfRule type="cellIs" dxfId="47" priority="33" operator="equal">
      <formula>"Extremo"</formula>
    </cfRule>
    <cfRule type="cellIs" dxfId="46" priority="34" operator="equal">
      <formula>"Alto"</formula>
    </cfRule>
    <cfRule type="cellIs" dxfId="45" priority="35" operator="equal">
      <formula>"Moderado"</formula>
    </cfRule>
    <cfRule type="cellIs" dxfId="44" priority="36" operator="equal">
      <formula>"Bajo"</formula>
    </cfRule>
  </conditionalFormatting>
  <conditionalFormatting sqref="AJ170">
    <cfRule type="cellIs" dxfId="43" priority="7" operator="equal">
      <formula>"Moderado"</formula>
    </cfRule>
    <cfRule type="cellIs" dxfId="42" priority="5" operator="equal">
      <formula>"Extremo"</formula>
    </cfRule>
    <cfRule type="cellIs" dxfId="41" priority="6" operator="equal">
      <formula>"Alto"</formula>
    </cfRule>
    <cfRule type="cellIs" dxfId="40" priority="8" operator="equal">
      <formula>"Bajo"</formula>
    </cfRule>
  </conditionalFormatting>
  <conditionalFormatting sqref="BK19">
    <cfRule type="cellIs" dxfId="39" priority="99" stopIfTrue="1" operator="between">
      <formula>21</formula>
      <formula>30</formula>
    </cfRule>
    <cfRule type="cellIs" dxfId="38" priority="98" stopIfTrue="1" operator="between">
      <formula>31</formula>
      <formula>60</formula>
    </cfRule>
    <cfRule type="cellIs" dxfId="37" priority="100" stopIfTrue="1" operator="between">
      <formula>11</formula>
      <formula>20</formula>
    </cfRule>
  </conditionalFormatting>
  <conditionalFormatting sqref="BK20:BK22">
    <cfRule type="cellIs" dxfId="36" priority="97" stopIfTrue="1" operator="equal">
      <formula>"ACEPTABLE"</formula>
    </cfRule>
    <cfRule type="cellIs" dxfId="35" priority="96" stopIfTrue="1" operator="equal">
      <formula>"TOLERABLE"</formula>
    </cfRule>
    <cfRule type="cellIs" dxfId="34" priority="95" stopIfTrue="1" operator="equal">
      <formula>"MODERADO"</formula>
    </cfRule>
    <cfRule type="cellIs" dxfId="33" priority="94" stopIfTrue="1" operator="equal">
      <formula>"IMPORTANTE"</formula>
    </cfRule>
    <cfRule type="cellIs" dxfId="32" priority="93" stopIfTrue="1" operator="equal">
      <formula>"INACEPTABLE"</formula>
    </cfRule>
  </conditionalFormatting>
  <conditionalFormatting sqref="BN35 BN41 BN47 BN53 BN59 BN65 BN71 BN77 BN83 BN89 BN95 BN101 BN107 BN113 BN122 BN128">
    <cfRule type="cellIs" dxfId="31" priority="113" operator="equal">
      <formula>"Extremo"</formula>
    </cfRule>
    <cfRule type="cellIs" dxfId="30" priority="115" operator="equal">
      <formula>"Moderado"</formula>
    </cfRule>
    <cfRule type="cellIs" dxfId="29" priority="116" operator="equal">
      <formula>"Bajo"</formula>
    </cfRule>
    <cfRule type="cellIs" dxfId="28" priority="114" operator="equal">
      <formula>"Alto"</formula>
    </cfRule>
  </conditionalFormatting>
  <conditionalFormatting sqref="BN134">
    <cfRule type="cellIs" dxfId="27" priority="84" operator="equal">
      <formula>"Bajo"</formula>
    </cfRule>
    <cfRule type="cellIs" dxfId="26" priority="83" operator="equal">
      <formula>"Moderado"</formula>
    </cfRule>
    <cfRule type="cellIs" dxfId="25" priority="82" operator="equal">
      <formula>"Alto"</formula>
    </cfRule>
    <cfRule type="cellIs" dxfId="24" priority="81" operator="equal">
      <formula>"Extremo"</formula>
    </cfRule>
  </conditionalFormatting>
  <conditionalFormatting sqref="BN140">
    <cfRule type="cellIs" dxfId="23" priority="72" operator="equal">
      <formula>"Bajo"</formula>
    </cfRule>
    <cfRule type="cellIs" dxfId="22" priority="71" operator="equal">
      <formula>"Moderado"</formula>
    </cfRule>
    <cfRule type="cellIs" dxfId="21" priority="70" operator="equal">
      <formula>"Alto"</formula>
    </cfRule>
    <cfRule type="cellIs" dxfId="20" priority="69" operator="equal">
      <formula>"Extremo"</formula>
    </cfRule>
  </conditionalFormatting>
  <conditionalFormatting sqref="BN146">
    <cfRule type="cellIs" dxfId="19" priority="57" operator="equal">
      <formula>"Extremo"</formula>
    </cfRule>
    <cfRule type="cellIs" dxfId="18" priority="58" operator="equal">
      <formula>"Alto"</formula>
    </cfRule>
    <cfRule type="cellIs" dxfId="17" priority="59" operator="equal">
      <formula>"Moderado"</formula>
    </cfRule>
    <cfRule type="cellIs" dxfId="16" priority="60" operator="equal">
      <formula>"Bajo"</formula>
    </cfRule>
  </conditionalFormatting>
  <conditionalFormatting sqref="BN152">
    <cfRule type="cellIs" dxfId="15" priority="48" operator="equal">
      <formula>"Bajo"</formula>
    </cfRule>
    <cfRule type="cellIs" dxfId="14" priority="47" operator="equal">
      <formula>"Moderado"</formula>
    </cfRule>
    <cfRule type="cellIs" dxfId="13" priority="46" operator="equal">
      <formula>"Alto"</formula>
    </cfRule>
    <cfRule type="cellIs" dxfId="12" priority="45" operator="equal">
      <formula>"Extremo"</formula>
    </cfRule>
  </conditionalFormatting>
  <conditionalFormatting sqref="BN158">
    <cfRule type="cellIs" dxfId="11" priority="29" operator="equal">
      <formula>"Extremo"</formula>
    </cfRule>
    <cfRule type="cellIs" dxfId="10" priority="32" operator="equal">
      <formula>"Bajo"</formula>
    </cfRule>
    <cfRule type="cellIs" dxfId="9" priority="31" operator="equal">
      <formula>"Moderado"</formula>
    </cfRule>
    <cfRule type="cellIs" dxfId="8" priority="30" operator="equal">
      <formula>"Alto"</formula>
    </cfRule>
  </conditionalFormatting>
  <conditionalFormatting sqref="BN164">
    <cfRule type="cellIs" dxfId="7" priority="20" operator="equal">
      <formula>"Bajo"</formula>
    </cfRule>
    <cfRule type="cellIs" dxfId="6" priority="19" operator="equal">
      <formula>"Moderado"</formula>
    </cfRule>
    <cfRule type="cellIs" dxfId="5" priority="18" operator="equal">
      <formula>"Alto"</formula>
    </cfRule>
    <cfRule type="cellIs" dxfId="4" priority="17" operator="equal">
      <formula>"Extremo"</formula>
    </cfRule>
  </conditionalFormatting>
  <conditionalFormatting sqref="BN170">
    <cfRule type="cellIs" dxfId="3" priority="4" operator="equal">
      <formula>"Bajo"</formula>
    </cfRule>
    <cfRule type="cellIs" dxfId="2" priority="3" operator="equal">
      <formula>"Moderado"</formula>
    </cfRule>
    <cfRule type="cellIs" dxfId="1" priority="2" operator="equal">
      <formula>"Alto"</formula>
    </cfRule>
    <cfRule type="cellIs" dxfId="0" priority="1" operator="equal">
      <formula>"Extremo"</formula>
    </cfRule>
  </conditionalFormatting>
  <dataValidations count="40">
    <dataValidation type="list" allowBlank="1" showInputMessage="1" showErrorMessage="1" sqref="AL128:AL131" xr:uid="{00000000-0002-0000-0000-00000B000000}">
      <formula1>$H$128:$H$133</formula1>
    </dataValidation>
    <dataValidation type="list" allowBlank="1" showInputMessage="1" showErrorMessage="1" sqref="AL122" xr:uid="{00000000-0002-0000-0000-00000C000000}">
      <formula1>$H$122:$H$127</formula1>
    </dataValidation>
    <dataValidation type="list" allowBlank="1" showInputMessage="1" showErrorMessage="1" sqref="AL107" xr:uid="{00000000-0002-0000-0000-00000F000000}">
      <formula1>$H$107:$H$112</formula1>
    </dataValidation>
    <dataValidation type="list" allowBlank="1" showInputMessage="1" showErrorMessage="1" sqref="AL101" xr:uid="{00000000-0002-0000-0000-000010000000}">
      <formula1>$H$101:$H$106</formula1>
    </dataValidation>
    <dataValidation type="list" allowBlank="1" showInputMessage="1" showErrorMessage="1" sqref="AL95:AL100" xr:uid="{00000000-0002-0000-0000-000011000000}">
      <formula1>$H$95:$H$100</formula1>
    </dataValidation>
    <dataValidation type="list" allowBlank="1" showInputMessage="1" showErrorMessage="1" sqref="AL89:AL91" xr:uid="{00000000-0002-0000-0000-000012000000}">
      <formula1>$H$89:$H$94</formula1>
    </dataValidation>
    <dataValidation type="list" allowBlank="1" showInputMessage="1" showErrorMessage="1" sqref="AL83" xr:uid="{00000000-0002-0000-0000-000013000000}">
      <formula1>$H$83:$H$88</formula1>
    </dataValidation>
    <dataValidation type="list" allowBlank="1" showInputMessage="1" showErrorMessage="1" sqref="AL71" xr:uid="{00000000-0002-0000-0000-000017000000}">
      <formula1>$H$71:$H$76</formula1>
    </dataValidation>
    <dataValidation type="list" allowBlank="1" showInputMessage="1" showErrorMessage="1" sqref="AL65" xr:uid="{00000000-0002-0000-0000-000018000000}">
      <formula1>$H$65:$H$70</formula1>
    </dataValidation>
    <dataValidation type="list" allowBlank="1" showInputMessage="1" showErrorMessage="1" sqref="AL59" xr:uid="{00000000-0002-0000-0000-000019000000}">
      <formula1>$H$59:$H$64</formula1>
    </dataValidation>
    <dataValidation type="list" allowBlank="1" showInputMessage="1" showErrorMessage="1" sqref="AL53" xr:uid="{00000000-0002-0000-0000-00001B000000}">
      <formula1>$H$53:$H$58</formula1>
    </dataValidation>
    <dataValidation type="list" allowBlank="1" showInputMessage="1" showErrorMessage="1" sqref="AL47:AL48" xr:uid="{00000000-0002-0000-0000-00001C000000}">
      <formula1>$H$47:$H$52</formula1>
    </dataValidation>
    <dataValidation allowBlank="1" showInputMessage="1" showErrorMessage="1" prompt="Casi Seguro (5): Se espera que evento ocurra en la mayoría _x000a_Probable (4): Es viable que el evento ocurra en la mayoría_x000a_Posible (3): Puede ocurrir en algún momento. Últimos 2 años_x000a_Improbable (2): Puede Ocurrir en algún momento. Últimos 5 años_x000a_Rara Vez (1)" sqref="AF34" xr:uid="{00000000-0002-0000-0000-00001E000000}"/>
    <dataValidation allowBlank="1" showInputMessage="1" showErrorMessage="1" prompt="Responder afirmativamente de UNA a CINCO pregunta(s) genera un impacto MODERADO._x000a__x000a_Responder afirmativamente de SEIS a ONCE preguntas genera un impacto MAYOR._x000a__x000a_Responder afirmativamente de DOCE a DIECINUEVE preguntas genera un impacto CATASTRÓFICO." sqref="AE34 AG34:AI34" xr:uid="{00000000-0002-0000-0000-00001F000000}"/>
    <dataValidation allowBlank="1" showInputMessage="1" showErrorMessage="1" prompt="Si el resultado de las calificaciones del control o promedio en el diseño de los controles, está por debajo de 96%, se debe establecer un plan de acción que permita tener un control bien diseñado" sqref="BB34" xr:uid="{00000000-0002-0000-0000-000020000000}"/>
    <dataValidation allowBlank="1" showInputMessage="1" showErrorMessage="1" prompt="Fuerte+Fuerte=Fuerte_x000a_Fuerte+Moderado=Moderado_x000a_Fuerte+Débil=Débil_x000a_Moderado+Fuerte=Moderado_x000a_Moderado+Moderado=Moderado_x000a_Moderado+Débil=Débil_x000a_Débil+Fuerte=Débil_x000a_Débil+Moderado=Débil_x000a_Débil+Débil=Débil" sqref="BF34" xr:uid="{00000000-0002-0000-0000-000021000000}"/>
    <dataValidation allowBlank="1" showInputMessage="1" showErrorMessage="1" prompt="Promedio entre el diseño Total de Control y Total Solidez Individual " sqref="BH34" xr:uid="{00000000-0002-0000-0000-000022000000}"/>
    <dataValidation allowBlank="1" showInputMessage="1" showErrorMessage="1" prompt="- Adecuado (15)_x000a__x000a_- Inadecuado (0)_x000a_" sqref="AP34:AQ34" xr:uid="{00000000-0002-0000-0000-000023000000}"/>
    <dataValidation allowBlank="1" showInputMessage="1" showErrorMessage="1" prompt="- Se investigan y se resuelven Oportunamente (15)_x000a__x000a_- No se investigan y resuelven Oportunamente (0)_x000a_" sqref="AX34:AY34" xr:uid="{00000000-0002-0000-0000-000024000000}"/>
    <dataValidation allowBlank="1" showInputMessage="1" showErrorMessage="1" prompt="Completa (10)_x000a__x000a_Incompleta (5)_x000a__x000a_No esxiste (0)" sqref="AZ34:BA34" xr:uid="{00000000-0002-0000-0000-000025000000}"/>
    <dataValidation allowBlank="1" showInputMessage="1" showErrorMessage="1" prompt="Preventivo: Diseñados para evitar un evento no deseado en el momento que se produce, es decir intenta evitar la ocurrencia_x000a__x000a_Detectivos: Diseñados para identificar un evento o resultado no previsto después de que se haya producido, es decir corregir " sqref="AM34" xr:uid="{00000000-0002-0000-0000-000026000000}"/>
    <dataValidation allowBlank="1" showInputMessage="1" showErrorMessage="1" prompt="- Asignado (15)_x000a__x000a_- No Asignado (0)" sqref="AN34:AO34" xr:uid="{00000000-0002-0000-0000-000027000000}"/>
    <dataValidation allowBlank="1" showInputMessage="1" showErrorMessage="1" prompt="- Oportuna (15)_x000a__x000a_- Inoportuna (0)_x000a_" sqref="AR34:AS34" xr:uid="{00000000-0002-0000-0000-000028000000}"/>
    <dataValidation allowBlank="1" showInputMessage="1" showErrorMessage="1" prompt="- Prevenir (15)_x000a__x000a_- Detectar (10)_x000a__x000a_- No es un Control (0)" sqref="AT34:AU34" xr:uid="{00000000-0002-0000-0000-000029000000}"/>
    <dataValidation allowBlank="1" showInputMessage="1" showErrorMessage="1" prompt="- Confiable (15)_x000a__x000a_- No Confiable (0)_x000a_" sqref="AV34:AW34" xr:uid="{00000000-0002-0000-0000-00002A000000}"/>
    <dataValidation allowBlank="1" showInputMessage="1" showErrorMessage="1" prompt="Fuerte: Calificación entre 96 y 100_x000a__x000a_Moderado: Calificación entre 86 y 95_x000a__x000a_Débil: Calificación entre 0 y 85" sqref="BC34" xr:uid="{00000000-0002-0000-0000-00002B000000}"/>
    <dataValidation allowBlank="1" showInputMessage="1" showErrorMessage="1" prompt="Fuerte: Siempre se ejecuta_x000a__x000a_Moderado: Algunas veces_x000a__x000a_Débil: No se ejecuta " sqref="BD34:BE34" xr:uid="{00000000-0002-0000-0000-00002C000000}"/>
    <dataValidation allowBlank="1" showInputMessage="1" showErrorMessage="1" prompt="Fuerte: 100_x000a__x000a_Moderado: 50_x000a__x000a_Débil: 0" sqref="BG34" xr:uid="{00000000-0002-0000-0000-00002D000000}"/>
    <dataValidation allowBlank="1" showInputMessage="1" showErrorMessage="1" prompt="Fuerte: 100_x000a__x000a_Moderado: Entre 50 y 99_x000a__x000a_Débil: Menor a 50" sqref="BI34" xr:uid="{00000000-0002-0000-0000-00002E000000}"/>
    <dataValidation type="list" allowBlank="1" showInputMessage="1" showErrorMessage="1" sqref="AL41" xr:uid="{00000000-0002-0000-0000-000030000000}">
      <formula1>$H$41:$H$46</formula1>
    </dataValidation>
    <dataValidation type="list" allowBlank="1" showInputMessage="1" showErrorMessage="1" sqref="BG4:BI4" xr:uid="{00000000-0002-0000-0000-00002F000000}">
      <formula1>#REF!</formula1>
    </dataValidation>
    <dataValidation type="list" allowBlank="1" showInputMessage="1" showErrorMessage="1" sqref="AL134:AL139" xr:uid="{2D6EC704-41A3-4E60-92A3-E437233BD2CA}">
      <formula1>$H$134</formula1>
    </dataValidation>
    <dataValidation type="list" allowBlank="1" showInputMessage="1" showErrorMessage="1" sqref="AL113:AL121" xr:uid="{8C68381F-627E-4B85-AECE-05EB866FC0C1}">
      <formula1>$H$113:$H$121</formula1>
    </dataValidation>
    <dataValidation type="list" allowBlank="1" showInputMessage="1" showErrorMessage="1" sqref="AL140:AL145" xr:uid="{81879253-3414-4D36-BF7B-F56C5B85050A}">
      <formula1>$H$140</formula1>
    </dataValidation>
    <dataValidation type="list" allowBlank="1" showInputMessage="1" showErrorMessage="1" sqref="AL146:AL151" xr:uid="{D6457DCD-3DBC-4B4F-9A14-7DC637C780E3}">
      <formula1>$H$146</formula1>
    </dataValidation>
    <dataValidation type="list" allowBlank="1" showInputMessage="1" showErrorMessage="1" sqref="AL152:AL157" xr:uid="{D76A9113-2661-48CC-9CF4-B3B70EC5C863}">
      <formula1>$H$152</formula1>
    </dataValidation>
    <dataValidation type="list" allowBlank="1" showInputMessage="1" showErrorMessage="1" sqref="AL158:AL163" xr:uid="{9BE46BEA-0DA5-452D-A63D-71CD633E4B5D}">
      <formula1>$H$158</formula1>
    </dataValidation>
    <dataValidation type="list" allowBlank="1" showInputMessage="1" showErrorMessage="1" sqref="AL164:AL169" xr:uid="{956BE47F-F2B8-4CC2-BD4E-198B6BD7E9DE}">
      <formula1>$H$164:$H$169</formula1>
    </dataValidation>
    <dataValidation type="list" allowBlank="1" showInputMessage="1" showErrorMessage="1" sqref="AL170:AL175" xr:uid="{04BEEC9D-0DCE-4CD5-B7FA-61B74EF2F08F}">
      <formula1>$K$170</formula1>
    </dataValidation>
    <dataValidation type="list" allowBlank="1" showInputMessage="1" showErrorMessage="1" sqref="AL77:AL82" xr:uid="{BB0B2E7A-FA5C-41C7-9CBD-AFF577E76E52}">
      <formula1>$H$77</formula1>
    </dataValidation>
  </dataValidations>
  <printOptions horizontalCentered="1"/>
  <pageMargins left="0" right="0" top="0.35433070866141736" bottom="0.35433070866141736" header="0.31496062992125984" footer="0.31496062992125984"/>
  <pageSetup paperSize="5" scale="50" pageOrder="overThenDown" orientation="portrait" r:id="rId1"/>
  <headerFooter>
    <oddFooter>&amp;CPág. &amp;P de &amp;N</oddFooter>
  </headerFooter>
  <ignoredErrors>
    <ignoredError sqref="D101 D107 D71 D77 D122 BB92:BC92 BE92:BG92 AK95 AK91 BE122:BG122 BB122 D35 D41 D59 AK41 D53 AK53 AK59 D65 AK65 AK71 AK77 BB77:BC77 BE77:BG77 D83 AK83 BB83:BC83 BE83:BG83 D89 D95 AK101 BB101:BC101 BE101:BG101 BB107:BC107 BE107:BG107 AK122 AK107 D134 AK134 AK128:AK131 AL117 D47 D140 AK140 D146 AK146 D152 AK152 D158 AK158 D164 AK164 AK166 AK168 D170 D128 D113" unlockedFormula="1"/>
  </ignoredErrors>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E2149336-A755-4851-93A7-D612D8D9E092}">
          <x14:formula1>
            <xm:f>Listados!$B$26:$B$27</xm:f>
          </x14:formula1>
          <xm:sqref>AN35 AP35 AR35 AV35 AX35 L35:AD175 AN41 AP41 AR41 AV41 AN47:AN48 AP47:AP48 AR47:AR48 AV47:AV48 AX47:AX48 AN53 AP53 AR53 AV53 AX53 AN59 AP59 AR59 AV59 AX59 AN65 AP65 AR65 AV65 AX65 AX41 AN71 AP71 AR71 AV71 AN89:AN92 AX71 AN77:AN83 AV101:AV112 AR101:AR112 AP101:AP112 AN101:AN107 AV122:AV131 AR122:AR131 AN122:AN131 AP122:AP131 AX122:AX131 AV134 AP134 AR134 AX134 AN134 AX168 AP140 AR140 AN140 AV140 AX140 AP146 AR146 AN146 AV146 AX146 AP152 AR152 AN152 AV152 AX152 AP158 AR158 AN158 AV158 AX158 AP164 AR164 AN164 AV164 AX164 AN166 AN168 AP166 AP168 AR166 AR168 AV166 AV168 AX166 AX170 AN170 AP170 AR170 AV170 AN95 AP77:AP95 AR77:AR95 AV77:AV95 AX77:AX95 AX101:AX112</xm:sqref>
        </x14:dataValidation>
        <x14:dataValidation type="list" allowBlank="1" showInputMessage="1" showErrorMessage="1" xr:uid="{D8099DEB-4210-49C7-AB0E-C06AC2F4F968}">
          <x14:formula1>
            <xm:f>Listados!$K$3:$K$7</xm:f>
          </x14:formula1>
          <xm:sqref>AF122:AF175 AF35:AF112</xm:sqref>
        </x14:dataValidation>
        <x14:dataValidation type="list" allowBlank="1" showInputMessage="1" showErrorMessage="1" xr:uid="{B6A69BC3-927A-4E1A-BD6E-180750C06B35}">
          <x14:formula1>
            <xm:f>Listados!$C$26:$C$28</xm:f>
          </x14:formula1>
          <xm:sqref>AZ35 AZ170 AZ47:AZ48 AZ53 AZ59 AZ65 AZ41 AZ71 AZ122:AZ131 AZ134 AZ140 AZ146 AZ152 AZ158 AZ164 AZ166 AZ168 AZ77:AZ95 AZ101:AZ112</xm:sqref>
        </x14:dataValidation>
        <x14:dataValidation type="list" allowBlank="1" showInputMessage="1" showErrorMessage="1" xr:uid="{F08E2552-2D99-4D04-9C49-0BF28CF012C4}">
          <x14:formula1>
            <xm:f>Listados!$D$26:$D$28</xm:f>
          </x14:formula1>
          <xm:sqref>AT35 AT170 AT47:AT48 AT53 AT59 AT65 AT41 AT71 AT122:AT131 AT134 AT140 AT146 AT152 AT158 AT164 AT166 AT168 AT77:AT95 AT101:AT112</xm:sqref>
        </x14:dataValidation>
        <x14:dataValidation type="list" allowBlank="1" showInputMessage="1" showErrorMessage="1" xr:uid="{71D05E18-5889-457C-A7A6-28561DA7D181}">
          <x14:formula1>
            <xm:f>Listados!$E$26:$E$28</xm:f>
          </x14:formula1>
          <xm:sqref>BD35 BD71 BD47:BD48 BD53 BD59 BD65 BD41 BD122:BD131 BD134 BD140 BD146 BD152 BD158 BD164 BD166 BD168 BD170 BD77:BD95 BD101:BD112</xm:sqref>
        </x14:dataValidation>
        <x14:dataValidation type="list" allowBlank="1" showInputMessage="1" showErrorMessage="1" xr:uid="{9A4EFE01-871E-4278-BF0C-806ABF1F35A7}">
          <x14:formula1>
            <xm:f>Listados!$G$26:$G$27</xm:f>
          </x14:formula1>
          <xm:sqref>AM35 AM170 AM47:AM48 AM53 AM59 AM65 AM41 AM77 AM71 AM89:AM91 AM101 AM83 AM107 AM122 AM128:AM131 AM134 AM140 AM146 AM152 AM158 AM164 AM166 AM168 AM95</xm:sqref>
        </x14:dataValidation>
        <x14:dataValidation type="list" allowBlank="1" showInputMessage="1" showErrorMessage="1" xr:uid="{88459410-C44C-42FE-BF60-7E68A5C89413}">
          <x14:formula1>
            <xm:f>Listados!$E$8:$E$9</xm:f>
          </x14:formula1>
          <xm:sqref>I35 I47:I48 I53 I59:I61 I65 I71 I77 I174 I83:I84 I101:I102 I113 I107 I95 I122 I116 I128 I130 I132 I134 I140 I146 I152 I158 I164:I166 I168 I41 I87:I89</xm:sqref>
        </x14:dataValidation>
        <x14:dataValidation type="list" allowBlank="1" showInputMessage="1" showErrorMessage="1" xr:uid="{EEFF59E5-E382-4BC2-B186-8EAFF1FC62F1}">
          <x14:formula1>
            <xm:f>Hoja1!$A$2:$A$3</xm:f>
          </x14:formula1>
          <xm:sqref>CJ71:CJ76 CJ61:CJ64 CJ101:CJ106</xm:sqref>
        </x14:dataValidation>
        <x14:dataValidation type="list" allowBlank="1" showInputMessage="1" showErrorMessage="1" xr:uid="{2C93640A-DC2A-488D-A020-6B7AC6FE695A}">
          <x14:formula1>
            <xm:f>Listados!$A$3:$A$7</xm:f>
          </x14:formula1>
          <xm:sqref>F35:F175</xm:sqref>
        </x14:dataValidation>
        <x14:dataValidation type="list" allowBlank="1" showInputMessage="1" showErrorMessage="1" xr:uid="{39F7055B-9DE1-42F6-A0BB-E39F6DBC9DE4}">
          <x14:formula1>
            <xm:f>Listados!$B$3:$B$7</xm:f>
          </x14:formula1>
          <xm:sqref>G35:G175</xm:sqref>
        </x14:dataValidation>
        <x14:dataValidation type="list" allowBlank="1" showInputMessage="1" showErrorMessage="1" xr:uid="{BAFD9AB4-455C-4D2A-9917-EC6510C34468}">
          <x14:formula1>
            <xm:f>Listados!$C$3:$C$5</xm:f>
          </x14:formula1>
          <xm:sqref>J35:J175</xm:sqref>
        </x14:dataValidation>
        <x14:dataValidation type="list" allowBlank="1" showInputMessage="1" showErrorMessage="1" xr:uid="{47386507-46A5-4A7D-969E-6239EAF54102}">
          <x14:formula1>
            <xm:f>Hoja1!$A$1:$A$3</xm:f>
          </x14:formula1>
          <xm:sqref>CJ41:CJ46 CJ59:CJ60 CJ128:CJ133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0D66-739C-4F06-BF8F-AD71391A4F80}">
  <dimension ref="A1:A3"/>
  <sheetViews>
    <sheetView workbookViewId="0"/>
  </sheetViews>
  <sheetFormatPr baseColWidth="10" defaultRowHeight="15" x14ac:dyDescent="0.25"/>
  <sheetData>
    <row r="1" spans="1:1" x14ac:dyDescent="0.25">
      <c r="A1" t="s">
        <v>427</v>
      </c>
    </row>
    <row r="2" spans="1:1" x14ac:dyDescent="0.25">
      <c r="A2" t="s">
        <v>333</v>
      </c>
    </row>
    <row r="3" spans="1:1" x14ac:dyDescent="0.25">
      <c r="A3" t="s">
        <v>334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4:G52"/>
  <sheetViews>
    <sheetView topLeftCell="A15" zoomScale="80" zoomScaleNormal="80" workbookViewId="0">
      <selection activeCell="C21" sqref="C21"/>
    </sheetView>
  </sheetViews>
  <sheetFormatPr baseColWidth="10" defaultRowHeight="15" x14ac:dyDescent="0.25"/>
  <cols>
    <col min="2" max="2" width="12.28515625" customWidth="1"/>
    <col min="3" max="3" width="72.140625" customWidth="1"/>
    <col min="4" max="4" width="9.28515625" customWidth="1"/>
    <col min="5" max="5" width="11.42578125" customWidth="1"/>
    <col min="6" max="6" width="10.85546875" customWidth="1"/>
    <col min="7" max="7" width="9.140625" customWidth="1"/>
  </cols>
  <sheetData>
    <row r="4" spans="2:7" ht="15" customHeight="1" x14ac:dyDescent="0.25">
      <c r="B4" s="117" t="s">
        <v>63</v>
      </c>
      <c r="C4" s="117"/>
      <c r="D4" s="117"/>
      <c r="E4" s="117"/>
      <c r="F4" s="117"/>
      <c r="G4" s="118"/>
    </row>
    <row r="5" spans="2:7" x14ac:dyDescent="0.25">
      <c r="B5" s="117"/>
      <c r="C5" s="117"/>
      <c r="D5" s="117"/>
      <c r="E5" s="117"/>
      <c r="F5" s="117"/>
      <c r="G5" s="118"/>
    </row>
    <row r="6" spans="2:7" x14ac:dyDescent="0.25">
      <c r="C6" s="4"/>
      <c r="D6" s="4"/>
      <c r="E6" s="4"/>
      <c r="F6" s="4"/>
      <c r="G6" s="4"/>
    </row>
    <row r="7" spans="2:7" x14ac:dyDescent="0.25">
      <c r="B7" s="28" t="s">
        <v>203</v>
      </c>
      <c r="C7" s="23" t="s">
        <v>64</v>
      </c>
      <c r="D7" s="23" t="s">
        <v>65</v>
      </c>
      <c r="E7" s="23" t="s">
        <v>66</v>
      </c>
      <c r="F7" s="23" t="s">
        <v>67</v>
      </c>
      <c r="G7" s="23" t="s">
        <v>68</v>
      </c>
    </row>
    <row r="8" spans="2:7" ht="45" x14ac:dyDescent="0.25">
      <c r="B8" s="33" t="s">
        <v>360</v>
      </c>
      <c r="C8" s="34" t="s">
        <v>350</v>
      </c>
      <c r="D8" s="33" t="s">
        <v>205</v>
      </c>
      <c r="E8" s="33" t="s">
        <v>205</v>
      </c>
      <c r="F8" s="33" t="s">
        <v>205</v>
      </c>
      <c r="G8" s="33" t="s">
        <v>205</v>
      </c>
    </row>
    <row r="9" spans="2:7" ht="116.25" customHeight="1" x14ac:dyDescent="0.25">
      <c r="B9" s="33" t="s">
        <v>455</v>
      </c>
      <c r="C9" s="34" t="s">
        <v>454</v>
      </c>
      <c r="D9" s="33" t="s">
        <v>205</v>
      </c>
      <c r="E9" s="33" t="s">
        <v>205</v>
      </c>
      <c r="F9" s="33" t="s">
        <v>205</v>
      </c>
      <c r="G9" s="33" t="s">
        <v>205</v>
      </c>
    </row>
    <row r="10" spans="2:7" ht="70.5" customHeight="1" x14ac:dyDescent="0.25">
      <c r="B10" s="33" t="s">
        <v>361</v>
      </c>
      <c r="C10" s="34" t="s">
        <v>310</v>
      </c>
      <c r="D10" s="33" t="s">
        <v>205</v>
      </c>
      <c r="E10" s="33" t="s">
        <v>205</v>
      </c>
      <c r="F10" s="33" t="s">
        <v>205</v>
      </c>
      <c r="G10" s="33" t="s">
        <v>205</v>
      </c>
    </row>
    <row r="11" spans="2:7" ht="57.75" hidden="1" customHeight="1" x14ac:dyDescent="0.25">
      <c r="B11" s="33">
        <v>4</v>
      </c>
      <c r="C11" s="34" t="s">
        <v>202</v>
      </c>
      <c r="D11" s="33" t="s">
        <v>205</v>
      </c>
      <c r="E11" s="33" t="s">
        <v>205</v>
      </c>
      <c r="F11" s="33" t="s">
        <v>205</v>
      </c>
      <c r="G11" s="33" t="s">
        <v>205</v>
      </c>
    </row>
    <row r="12" spans="2:7" ht="30" x14ac:dyDescent="0.25">
      <c r="B12" s="33" t="s">
        <v>366</v>
      </c>
      <c r="C12" s="34" t="s">
        <v>410</v>
      </c>
      <c r="D12" s="33" t="s">
        <v>205</v>
      </c>
      <c r="E12" s="33" t="s">
        <v>205</v>
      </c>
      <c r="F12" s="33" t="s">
        <v>205</v>
      </c>
      <c r="G12" s="33" t="s">
        <v>205</v>
      </c>
    </row>
    <row r="13" spans="2:7" ht="60" x14ac:dyDescent="0.25">
      <c r="B13" s="33" t="s">
        <v>437</v>
      </c>
      <c r="C13" s="34" t="s">
        <v>436</v>
      </c>
      <c r="D13" s="33" t="s">
        <v>205</v>
      </c>
      <c r="E13" s="33" t="s">
        <v>205</v>
      </c>
      <c r="F13" s="33" t="s">
        <v>205</v>
      </c>
      <c r="G13" s="33" t="s">
        <v>205</v>
      </c>
    </row>
    <row r="14" spans="2:7" ht="67.5" customHeight="1" x14ac:dyDescent="0.25">
      <c r="B14" s="33" t="s">
        <v>455</v>
      </c>
      <c r="C14" s="34" t="s">
        <v>459</v>
      </c>
      <c r="D14" s="33" t="s">
        <v>205</v>
      </c>
      <c r="E14" s="33" t="s">
        <v>205</v>
      </c>
      <c r="F14" s="33" t="s">
        <v>205</v>
      </c>
      <c r="G14" s="33" t="s">
        <v>205</v>
      </c>
    </row>
    <row r="15" spans="2:7" ht="73.5" customHeight="1" x14ac:dyDescent="0.25">
      <c r="B15" s="33" t="s">
        <v>412</v>
      </c>
      <c r="C15" s="34" t="s">
        <v>411</v>
      </c>
      <c r="D15" s="33" t="s">
        <v>205</v>
      </c>
      <c r="E15" s="33" t="s">
        <v>205</v>
      </c>
      <c r="F15" s="33" t="s">
        <v>205</v>
      </c>
      <c r="G15" s="33" t="s">
        <v>205</v>
      </c>
    </row>
    <row r="16" spans="2:7" ht="30" hidden="1" x14ac:dyDescent="0.25">
      <c r="B16" s="33">
        <v>9</v>
      </c>
      <c r="C16" s="34" t="s">
        <v>299</v>
      </c>
      <c r="D16" s="33" t="s">
        <v>205</v>
      </c>
      <c r="E16" s="33" t="s">
        <v>205</v>
      </c>
      <c r="F16" s="33" t="s">
        <v>205</v>
      </c>
      <c r="G16" s="33" t="s">
        <v>205</v>
      </c>
    </row>
    <row r="17" spans="2:7" ht="30" hidden="1" x14ac:dyDescent="0.25">
      <c r="B17" s="33">
        <v>10</v>
      </c>
      <c r="C17" s="34" t="s">
        <v>204</v>
      </c>
      <c r="D17" s="33" t="s">
        <v>205</v>
      </c>
      <c r="E17" s="33" t="s">
        <v>205</v>
      </c>
      <c r="F17" s="33" t="s">
        <v>205</v>
      </c>
      <c r="G17" s="33" t="s">
        <v>205</v>
      </c>
    </row>
    <row r="18" spans="2:7" ht="45" x14ac:dyDescent="0.25">
      <c r="B18" s="33" t="s">
        <v>455</v>
      </c>
      <c r="C18" s="34" t="s">
        <v>463</v>
      </c>
      <c r="D18" s="33" t="s">
        <v>205</v>
      </c>
      <c r="E18" s="33" t="s">
        <v>205</v>
      </c>
      <c r="F18" s="33" t="s">
        <v>205</v>
      </c>
      <c r="G18" s="33" t="s">
        <v>205</v>
      </c>
    </row>
    <row r="19" spans="2:7" ht="30" x14ac:dyDescent="0.25">
      <c r="B19" s="33" t="s">
        <v>455</v>
      </c>
      <c r="C19" s="34" t="s">
        <v>468</v>
      </c>
      <c r="D19" s="33" t="s">
        <v>205</v>
      </c>
      <c r="E19" s="33" t="s">
        <v>205</v>
      </c>
      <c r="F19" s="33" t="s">
        <v>205</v>
      </c>
      <c r="G19" s="33" t="s">
        <v>205</v>
      </c>
    </row>
    <row r="20" spans="2:7" ht="45" x14ac:dyDescent="0.25">
      <c r="B20" s="33" t="s">
        <v>455</v>
      </c>
      <c r="C20" s="34" t="s">
        <v>475</v>
      </c>
      <c r="D20" s="33" t="s">
        <v>205</v>
      </c>
      <c r="E20" s="33" t="s">
        <v>205</v>
      </c>
      <c r="F20" s="33" t="s">
        <v>205</v>
      </c>
      <c r="G20" s="33" t="s">
        <v>205</v>
      </c>
    </row>
    <row r="21" spans="2:7" ht="54.75" customHeight="1" x14ac:dyDescent="0.25">
      <c r="B21" s="33" t="s">
        <v>455</v>
      </c>
      <c r="C21" s="34" t="s">
        <v>478</v>
      </c>
      <c r="D21" s="33" t="s">
        <v>205</v>
      </c>
      <c r="E21" s="33" t="s">
        <v>205</v>
      </c>
      <c r="F21" s="33" t="s">
        <v>205</v>
      </c>
      <c r="G21" s="33" t="s">
        <v>205</v>
      </c>
    </row>
    <row r="22" spans="2:7" ht="62.25" customHeight="1" x14ac:dyDescent="0.25">
      <c r="B22" s="33" t="s">
        <v>367</v>
      </c>
      <c r="C22" s="34" t="s">
        <v>314</v>
      </c>
      <c r="D22" s="33" t="s">
        <v>205</v>
      </c>
      <c r="E22" s="33" t="s">
        <v>205</v>
      </c>
      <c r="F22" s="33" t="s">
        <v>205</v>
      </c>
      <c r="G22" s="33" t="s">
        <v>205</v>
      </c>
    </row>
    <row r="23" spans="2:7" ht="96.75" customHeight="1" x14ac:dyDescent="0.25">
      <c r="B23" s="33" t="s">
        <v>365</v>
      </c>
      <c r="C23" s="34" t="s">
        <v>302</v>
      </c>
      <c r="D23" s="33" t="s">
        <v>205</v>
      </c>
      <c r="E23" s="33" t="s">
        <v>205</v>
      </c>
      <c r="F23" s="33" t="s">
        <v>205</v>
      </c>
      <c r="G23" s="33" t="s">
        <v>205</v>
      </c>
    </row>
    <row r="24" spans="2:7" ht="59.25" customHeight="1" x14ac:dyDescent="0.25">
      <c r="B24" s="33">
        <v>17</v>
      </c>
      <c r="C24" s="34" t="s">
        <v>292</v>
      </c>
      <c r="D24" s="33" t="s">
        <v>205</v>
      </c>
      <c r="E24" s="33" t="s">
        <v>205</v>
      </c>
      <c r="F24" s="33" t="s">
        <v>205</v>
      </c>
      <c r="G24" s="33" t="s">
        <v>205</v>
      </c>
    </row>
    <row r="25" spans="2:7" ht="45" customHeight="1" x14ac:dyDescent="0.25">
      <c r="B25" s="33" t="s">
        <v>437</v>
      </c>
      <c r="C25" s="34" t="s">
        <v>445</v>
      </c>
      <c r="D25" s="33" t="s">
        <v>205</v>
      </c>
      <c r="E25" s="33" t="s">
        <v>205</v>
      </c>
      <c r="F25" s="33" t="s">
        <v>205</v>
      </c>
      <c r="G25" s="33" t="s">
        <v>205</v>
      </c>
    </row>
    <row r="26" spans="2:7" hidden="1" x14ac:dyDescent="0.25">
      <c r="B26" s="33">
        <v>18</v>
      </c>
      <c r="C26" s="34"/>
      <c r="D26" s="35" t="s">
        <v>205</v>
      </c>
      <c r="E26" s="35" t="s">
        <v>205</v>
      </c>
      <c r="F26" s="35" t="s">
        <v>205</v>
      </c>
      <c r="G26" s="35" t="s">
        <v>205</v>
      </c>
    </row>
    <row r="27" spans="2:7" hidden="1" x14ac:dyDescent="0.25">
      <c r="B27" s="33">
        <v>18</v>
      </c>
      <c r="C27" s="34"/>
      <c r="D27" s="35" t="s">
        <v>205</v>
      </c>
      <c r="E27" s="35" t="s">
        <v>205</v>
      </c>
      <c r="F27" s="35" t="s">
        <v>205</v>
      </c>
      <c r="G27" s="35" t="s">
        <v>205</v>
      </c>
    </row>
    <row r="28" spans="2:7" hidden="1" x14ac:dyDescent="0.25">
      <c r="B28" s="33">
        <v>18</v>
      </c>
      <c r="C28" s="27"/>
      <c r="D28" t="s">
        <v>205</v>
      </c>
      <c r="E28" t="s">
        <v>205</v>
      </c>
      <c r="F28" t="s">
        <v>205</v>
      </c>
      <c r="G28" t="s">
        <v>205</v>
      </c>
    </row>
    <row r="29" spans="2:7" hidden="1" x14ac:dyDescent="0.25">
      <c r="B29" s="33">
        <v>18</v>
      </c>
      <c r="C29" s="27"/>
      <c r="D29" t="s">
        <v>205</v>
      </c>
      <c r="E29" t="s">
        <v>205</v>
      </c>
      <c r="F29" t="s">
        <v>205</v>
      </c>
      <c r="G29" t="s">
        <v>205</v>
      </c>
    </row>
    <row r="30" spans="2:7" hidden="1" x14ac:dyDescent="0.25">
      <c r="B30" s="33">
        <v>18</v>
      </c>
      <c r="C30" s="27"/>
      <c r="D30" t="s">
        <v>205</v>
      </c>
      <c r="E30" t="s">
        <v>205</v>
      </c>
      <c r="F30" t="s">
        <v>205</v>
      </c>
      <c r="G30" t="s">
        <v>205</v>
      </c>
    </row>
    <row r="31" spans="2:7" hidden="1" x14ac:dyDescent="0.25">
      <c r="B31" s="33">
        <v>18</v>
      </c>
      <c r="C31" s="27"/>
      <c r="D31" t="s">
        <v>205</v>
      </c>
      <c r="E31" t="s">
        <v>205</v>
      </c>
      <c r="F31" t="s">
        <v>205</v>
      </c>
      <c r="G31" t="s">
        <v>205</v>
      </c>
    </row>
    <row r="32" spans="2:7" hidden="1" x14ac:dyDescent="0.25">
      <c r="B32" s="33">
        <v>18</v>
      </c>
      <c r="C32" s="5"/>
      <c r="D32" t="s">
        <v>205</v>
      </c>
      <c r="E32" t="s">
        <v>205</v>
      </c>
      <c r="F32" t="s">
        <v>205</v>
      </c>
      <c r="G32" t="s">
        <v>205</v>
      </c>
    </row>
    <row r="33" spans="2:7" hidden="1" x14ac:dyDescent="0.25">
      <c r="B33" s="33">
        <v>18</v>
      </c>
      <c r="C33" s="5"/>
      <c r="D33" t="s">
        <v>205</v>
      </c>
      <c r="E33" t="s">
        <v>205</v>
      </c>
      <c r="F33" t="s">
        <v>205</v>
      </c>
      <c r="G33" t="s">
        <v>205</v>
      </c>
    </row>
    <row r="34" spans="2:7" hidden="1" x14ac:dyDescent="0.25">
      <c r="B34" s="33">
        <v>18</v>
      </c>
      <c r="C34" s="5"/>
      <c r="D34" t="s">
        <v>205</v>
      </c>
      <c r="E34" t="s">
        <v>205</v>
      </c>
      <c r="F34" t="s">
        <v>205</v>
      </c>
      <c r="G34" t="s">
        <v>205</v>
      </c>
    </row>
    <row r="35" spans="2:7" hidden="1" x14ac:dyDescent="0.25">
      <c r="B35" s="33">
        <v>18</v>
      </c>
      <c r="C35" s="5"/>
      <c r="D35" t="s">
        <v>205</v>
      </c>
      <c r="E35" t="s">
        <v>205</v>
      </c>
      <c r="F35" t="s">
        <v>205</v>
      </c>
      <c r="G35" t="s">
        <v>205</v>
      </c>
    </row>
    <row r="36" spans="2:7" hidden="1" x14ac:dyDescent="0.25">
      <c r="B36" s="33">
        <v>18</v>
      </c>
      <c r="C36" s="5"/>
      <c r="D36" t="s">
        <v>205</v>
      </c>
      <c r="E36" t="s">
        <v>205</v>
      </c>
      <c r="F36" t="s">
        <v>205</v>
      </c>
      <c r="G36" t="s">
        <v>205</v>
      </c>
    </row>
    <row r="37" spans="2:7" hidden="1" x14ac:dyDescent="0.25">
      <c r="B37" s="33">
        <v>18</v>
      </c>
      <c r="C37" s="5"/>
      <c r="D37" t="s">
        <v>205</v>
      </c>
      <c r="E37" t="s">
        <v>205</v>
      </c>
      <c r="F37" t="s">
        <v>205</v>
      </c>
      <c r="G37" t="s">
        <v>205</v>
      </c>
    </row>
    <row r="38" spans="2:7" hidden="1" x14ac:dyDescent="0.25">
      <c r="B38" s="33">
        <v>18</v>
      </c>
      <c r="C38" s="5"/>
      <c r="D38" t="s">
        <v>205</v>
      </c>
      <c r="E38" t="s">
        <v>205</v>
      </c>
      <c r="F38" t="s">
        <v>205</v>
      </c>
      <c r="G38" t="s">
        <v>205</v>
      </c>
    </row>
    <row r="39" spans="2:7" hidden="1" x14ac:dyDescent="0.25">
      <c r="B39" s="33">
        <v>18</v>
      </c>
      <c r="C39" s="5"/>
      <c r="D39" t="s">
        <v>205</v>
      </c>
      <c r="E39" t="s">
        <v>205</v>
      </c>
      <c r="F39" t="s">
        <v>205</v>
      </c>
      <c r="G39" t="s">
        <v>205</v>
      </c>
    </row>
    <row r="40" spans="2:7" hidden="1" x14ac:dyDescent="0.25">
      <c r="B40" s="33">
        <v>18</v>
      </c>
      <c r="C40" s="5"/>
      <c r="D40" t="s">
        <v>205</v>
      </c>
      <c r="E40" t="s">
        <v>205</v>
      </c>
      <c r="F40" t="s">
        <v>205</v>
      </c>
      <c r="G40" t="s">
        <v>205</v>
      </c>
    </row>
    <row r="41" spans="2:7" hidden="1" x14ac:dyDescent="0.25">
      <c r="B41" s="33">
        <v>18</v>
      </c>
      <c r="C41" s="5"/>
      <c r="D41" t="s">
        <v>205</v>
      </c>
      <c r="E41" t="s">
        <v>205</v>
      </c>
      <c r="F41" t="s">
        <v>205</v>
      </c>
      <c r="G41" t="s">
        <v>205</v>
      </c>
    </row>
    <row r="42" spans="2:7" hidden="1" x14ac:dyDescent="0.25">
      <c r="B42" s="33">
        <v>18</v>
      </c>
      <c r="C42" s="5"/>
      <c r="D42" t="s">
        <v>205</v>
      </c>
      <c r="E42" t="s">
        <v>205</v>
      </c>
      <c r="F42" t="s">
        <v>205</v>
      </c>
      <c r="G42" t="s">
        <v>205</v>
      </c>
    </row>
    <row r="43" spans="2:7" hidden="1" x14ac:dyDescent="0.25">
      <c r="B43" s="33">
        <v>18</v>
      </c>
      <c r="C43" s="5"/>
      <c r="D43" t="s">
        <v>205</v>
      </c>
      <c r="E43" t="s">
        <v>205</v>
      </c>
      <c r="F43" t="s">
        <v>205</v>
      </c>
      <c r="G43" t="s">
        <v>205</v>
      </c>
    </row>
    <row r="44" spans="2:7" hidden="1" x14ac:dyDescent="0.25">
      <c r="B44" s="33">
        <v>18</v>
      </c>
      <c r="C44" s="5"/>
      <c r="D44" t="s">
        <v>205</v>
      </c>
      <c r="E44" t="s">
        <v>205</v>
      </c>
      <c r="F44" t="s">
        <v>205</v>
      </c>
      <c r="G44" t="s">
        <v>205</v>
      </c>
    </row>
    <row r="45" spans="2:7" ht="30" x14ac:dyDescent="0.25">
      <c r="B45" s="33" t="s">
        <v>359</v>
      </c>
      <c r="C45" s="43" t="s">
        <v>337</v>
      </c>
      <c r="D45" s="42" t="s">
        <v>205</v>
      </c>
      <c r="E45" s="42" t="s">
        <v>205</v>
      </c>
      <c r="F45" s="42" t="s">
        <v>205</v>
      </c>
      <c r="G45" s="42" t="s">
        <v>205</v>
      </c>
    </row>
    <row r="46" spans="2:7" ht="45" x14ac:dyDescent="0.25">
      <c r="B46" s="33" t="s">
        <v>360</v>
      </c>
      <c r="C46" s="43" t="s">
        <v>353</v>
      </c>
      <c r="D46" s="42" t="s">
        <v>205</v>
      </c>
      <c r="E46" s="42" t="s">
        <v>205</v>
      </c>
      <c r="F46" s="42" t="s">
        <v>205</v>
      </c>
      <c r="G46" s="42" t="s">
        <v>205</v>
      </c>
    </row>
    <row r="47" spans="2:7" ht="45" x14ac:dyDescent="0.25">
      <c r="B47" s="33" t="s">
        <v>371</v>
      </c>
      <c r="C47" s="43" t="s">
        <v>370</v>
      </c>
      <c r="D47" s="42" t="s">
        <v>205</v>
      </c>
      <c r="E47" s="42" t="s">
        <v>205</v>
      </c>
      <c r="F47" s="42" t="s">
        <v>205</v>
      </c>
      <c r="G47" s="42" t="s">
        <v>205</v>
      </c>
    </row>
    <row r="48" spans="2:7" ht="45" x14ac:dyDescent="0.25">
      <c r="B48" s="33" t="s">
        <v>371</v>
      </c>
      <c r="C48" s="43" t="s">
        <v>376</v>
      </c>
      <c r="D48" s="42" t="s">
        <v>205</v>
      </c>
      <c r="E48" s="42" t="s">
        <v>205</v>
      </c>
      <c r="F48" s="42" t="s">
        <v>205</v>
      </c>
      <c r="G48" s="42" t="s">
        <v>205</v>
      </c>
    </row>
    <row r="49" spans="2:7" ht="45" x14ac:dyDescent="0.25">
      <c r="B49" s="33" t="s">
        <v>371</v>
      </c>
      <c r="C49" s="43" t="s">
        <v>381</v>
      </c>
      <c r="D49" s="42" t="s">
        <v>205</v>
      </c>
      <c r="E49" s="42" t="s">
        <v>205</v>
      </c>
      <c r="F49" s="42" t="s">
        <v>205</v>
      </c>
      <c r="G49" s="42" t="s">
        <v>205</v>
      </c>
    </row>
    <row r="50" spans="2:7" ht="45" x14ac:dyDescent="0.25">
      <c r="B50" s="33" t="s">
        <v>371</v>
      </c>
      <c r="C50" s="43" t="s">
        <v>385</v>
      </c>
      <c r="D50" s="42" t="s">
        <v>205</v>
      </c>
      <c r="E50" s="42" t="s">
        <v>205</v>
      </c>
      <c r="F50" s="42" t="s">
        <v>205</v>
      </c>
      <c r="G50" s="42" t="s">
        <v>205</v>
      </c>
    </row>
    <row r="51" spans="2:7" ht="60" x14ac:dyDescent="0.25">
      <c r="B51" s="33" t="s">
        <v>391</v>
      </c>
      <c r="C51" s="43" t="s">
        <v>390</v>
      </c>
      <c r="D51" s="42" t="s">
        <v>205</v>
      </c>
      <c r="E51" s="42" t="s">
        <v>205</v>
      </c>
      <c r="F51" s="42" t="s">
        <v>205</v>
      </c>
      <c r="G51" s="42" t="s">
        <v>205</v>
      </c>
    </row>
    <row r="52" spans="2:7" ht="30" x14ac:dyDescent="0.25">
      <c r="B52" s="33" t="s">
        <v>391</v>
      </c>
      <c r="C52" s="43" t="s">
        <v>401</v>
      </c>
      <c r="D52" s="42" t="s">
        <v>205</v>
      </c>
      <c r="E52" s="42" t="s">
        <v>205</v>
      </c>
      <c r="F52" s="42" t="s">
        <v>205</v>
      </c>
      <c r="G52" s="42" t="s">
        <v>205</v>
      </c>
    </row>
  </sheetData>
  <mergeCells count="1">
    <mergeCell ref="B4:G5"/>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3"/>
  <sheetViews>
    <sheetView topLeftCell="A15" zoomScale="80" zoomScaleNormal="80" workbookViewId="0">
      <selection activeCell="B16" sqref="B16"/>
    </sheetView>
  </sheetViews>
  <sheetFormatPr baseColWidth="10" defaultRowHeight="15" x14ac:dyDescent="0.25"/>
  <cols>
    <col min="1" max="1" width="16.7109375" customWidth="1"/>
    <col min="2" max="2" width="155.85546875" customWidth="1"/>
    <col min="3" max="3" width="82.85546875" customWidth="1"/>
    <col min="4" max="4" width="88.7109375" customWidth="1"/>
    <col min="5" max="5" width="68.85546875" customWidth="1"/>
  </cols>
  <sheetData>
    <row r="2" spans="1:8" x14ac:dyDescent="0.25">
      <c r="A2" s="31" t="s">
        <v>203</v>
      </c>
      <c r="B2" s="32" t="s">
        <v>234</v>
      </c>
      <c r="C2" s="32" t="s">
        <v>235</v>
      </c>
      <c r="D2" s="32" t="s">
        <v>239</v>
      </c>
      <c r="E2" s="32" t="s">
        <v>240</v>
      </c>
      <c r="F2" s="29"/>
      <c r="G2" s="29"/>
      <c r="H2" s="29"/>
    </row>
    <row r="3" spans="1:8" ht="106.5" customHeight="1" x14ac:dyDescent="0.25">
      <c r="A3" s="33" t="s">
        <v>360</v>
      </c>
      <c r="B3" s="34" t="s">
        <v>352</v>
      </c>
      <c r="C3" s="35"/>
      <c r="D3" s="35"/>
      <c r="E3" s="35"/>
      <c r="F3" s="30"/>
      <c r="G3" s="30"/>
      <c r="H3" s="30"/>
    </row>
    <row r="4" spans="1:8" ht="154.5" customHeight="1" x14ac:dyDescent="0.25">
      <c r="A4" s="33" t="s">
        <v>455</v>
      </c>
      <c r="B4" s="34" t="s">
        <v>458</v>
      </c>
      <c r="C4" s="34"/>
      <c r="D4" s="35"/>
      <c r="E4" s="35"/>
    </row>
    <row r="5" spans="1:8" ht="285" customHeight="1" x14ac:dyDescent="0.25">
      <c r="A5" s="33" t="s">
        <v>361</v>
      </c>
      <c r="B5" s="34" t="s">
        <v>323</v>
      </c>
      <c r="C5" s="34" t="s">
        <v>324</v>
      </c>
      <c r="D5" s="35"/>
      <c r="E5" s="35"/>
    </row>
    <row r="6" spans="1:8" ht="60" x14ac:dyDescent="0.25">
      <c r="A6" s="33" t="s">
        <v>362</v>
      </c>
      <c r="B6" s="34" t="s">
        <v>313</v>
      </c>
      <c r="C6" s="35"/>
      <c r="D6" s="35"/>
      <c r="E6" s="35"/>
    </row>
    <row r="7" spans="1:8" ht="151.5" customHeight="1" x14ac:dyDescent="0.25">
      <c r="A7" s="33" t="s">
        <v>363</v>
      </c>
      <c r="B7" s="34" t="s">
        <v>325</v>
      </c>
      <c r="C7" s="35"/>
      <c r="D7" s="35"/>
      <c r="E7" s="35"/>
    </row>
    <row r="8" spans="1:8" ht="120" x14ac:dyDescent="0.25">
      <c r="A8" s="33" t="s">
        <v>437</v>
      </c>
      <c r="B8" s="34" t="s">
        <v>441</v>
      </c>
      <c r="C8" s="35"/>
      <c r="D8" s="35"/>
      <c r="E8" s="35"/>
    </row>
    <row r="9" spans="1:8" ht="258.75" customHeight="1" x14ac:dyDescent="0.25">
      <c r="A9" s="33">
        <v>8</v>
      </c>
      <c r="B9" s="34" t="s">
        <v>462</v>
      </c>
      <c r="C9" s="34"/>
      <c r="D9" s="35"/>
      <c r="E9" s="35"/>
    </row>
    <row r="10" spans="1:8" ht="105.75" customHeight="1" x14ac:dyDescent="0.25">
      <c r="A10" s="33">
        <v>9</v>
      </c>
      <c r="B10" s="34" t="s">
        <v>236</v>
      </c>
      <c r="C10" s="34" t="s">
        <v>237</v>
      </c>
      <c r="D10" s="34" t="s">
        <v>238</v>
      </c>
      <c r="E10" s="35"/>
    </row>
    <row r="11" spans="1:8" ht="190.5" customHeight="1" x14ac:dyDescent="0.25">
      <c r="A11" s="33" t="s">
        <v>412</v>
      </c>
      <c r="B11" s="34" t="s">
        <v>416</v>
      </c>
      <c r="C11" s="34"/>
      <c r="D11" s="35"/>
      <c r="E11" s="35"/>
    </row>
    <row r="12" spans="1:8" ht="146.25" customHeight="1" x14ac:dyDescent="0.25">
      <c r="A12" s="33" t="s">
        <v>455</v>
      </c>
      <c r="B12" s="34" t="s">
        <v>241</v>
      </c>
      <c r="C12" s="34" t="s">
        <v>242</v>
      </c>
      <c r="D12" s="34" t="s">
        <v>243</v>
      </c>
      <c r="E12" s="34" t="s">
        <v>244</v>
      </c>
    </row>
    <row r="13" spans="1:8" ht="222" customHeight="1" x14ac:dyDescent="0.25">
      <c r="A13" s="33" t="s">
        <v>455</v>
      </c>
      <c r="B13" s="34" t="s">
        <v>467</v>
      </c>
      <c r="C13" s="34"/>
      <c r="D13" s="35"/>
      <c r="E13" s="35"/>
    </row>
    <row r="14" spans="1:8" ht="154.5" customHeight="1" x14ac:dyDescent="0.25">
      <c r="A14" s="33" t="s">
        <v>455</v>
      </c>
      <c r="B14" s="38" t="s">
        <v>471</v>
      </c>
      <c r="C14" s="34" t="s">
        <v>472</v>
      </c>
      <c r="D14" s="34" t="s">
        <v>473</v>
      </c>
      <c r="E14" s="34"/>
    </row>
    <row r="15" spans="1:8" ht="154.5" customHeight="1" x14ac:dyDescent="0.25">
      <c r="A15" s="33" t="s">
        <v>455</v>
      </c>
      <c r="B15" s="34" t="s">
        <v>477</v>
      </c>
      <c r="C15" s="34"/>
      <c r="D15" s="34"/>
      <c r="E15" s="34"/>
    </row>
    <row r="16" spans="1:8" ht="105" customHeight="1" x14ac:dyDescent="0.25">
      <c r="A16" s="33" t="s">
        <v>455</v>
      </c>
      <c r="B16" s="34" t="s">
        <v>479</v>
      </c>
      <c r="C16" s="34"/>
      <c r="D16" s="34"/>
      <c r="E16" s="34"/>
    </row>
    <row r="17" spans="1:5" ht="186" customHeight="1" x14ac:dyDescent="0.25">
      <c r="A17" s="33" t="s">
        <v>364</v>
      </c>
      <c r="B17" s="34" t="s">
        <v>316</v>
      </c>
      <c r="C17" s="34"/>
      <c r="D17" s="34"/>
      <c r="E17" s="34"/>
    </row>
    <row r="18" spans="1:5" ht="153.75" customHeight="1" x14ac:dyDescent="0.25">
      <c r="A18" s="33" t="s">
        <v>365</v>
      </c>
      <c r="B18" s="34" t="s">
        <v>308</v>
      </c>
      <c r="C18" s="34" t="s">
        <v>309</v>
      </c>
      <c r="D18" s="34"/>
      <c r="E18" s="34"/>
    </row>
    <row r="19" spans="1:5" ht="220.5" customHeight="1" x14ac:dyDescent="0.25">
      <c r="A19" s="33">
        <v>19</v>
      </c>
      <c r="B19" s="34" t="s">
        <v>291</v>
      </c>
      <c r="C19" s="34" t="s">
        <v>245</v>
      </c>
      <c r="D19" s="34" t="s">
        <v>295</v>
      </c>
      <c r="E19" s="34"/>
    </row>
    <row r="20" spans="1:5" ht="147.75" customHeight="1" x14ac:dyDescent="0.25">
      <c r="A20" s="33">
        <v>20</v>
      </c>
      <c r="B20" s="34" t="s">
        <v>448</v>
      </c>
      <c r="C20" s="34"/>
      <c r="D20" s="34"/>
      <c r="E20" s="34"/>
    </row>
    <row r="21" spans="1:5" ht="165" x14ac:dyDescent="0.25">
      <c r="A21" s="42" t="s">
        <v>359</v>
      </c>
      <c r="B21" s="41" t="s">
        <v>346</v>
      </c>
      <c r="C21" s="44" t="s">
        <v>347</v>
      </c>
      <c r="D21" s="44" t="s">
        <v>348</v>
      </c>
      <c r="E21" s="44" t="s">
        <v>349</v>
      </c>
    </row>
    <row r="22" spans="1:5" ht="141.75" x14ac:dyDescent="0.25">
      <c r="A22" s="42" t="s">
        <v>360</v>
      </c>
      <c r="B22" s="41" t="s">
        <v>358</v>
      </c>
      <c r="C22" s="45"/>
      <c r="D22" s="45"/>
      <c r="E22" s="45"/>
    </row>
    <row r="23" spans="1:5" ht="60" x14ac:dyDescent="0.25">
      <c r="A23" s="33" t="s">
        <v>371</v>
      </c>
      <c r="B23" s="34" t="s">
        <v>375</v>
      </c>
      <c r="C23" s="35"/>
      <c r="D23" s="35"/>
      <c r="E23" s="35"/>
    </row>
    <row r="24" spans="1:5" ht="75" x14ac:dyDescent="0.25">
      <c r="A24" s="33" t="s">
        <v>371</v>
      </c>
      <c r="B24" s="34" t="s">
        <v>380</v>
      </c>
      <c r="C24" s="35"/>
      <c r="D24" s="35"/>
      <c r="E24" s="35"/>
    </row>
    <row r="25" spans="1:5" ht="75" x14ac:dyDescent="0.25">
      <c r="A25" s="33" t="s">
        <v>371</v>
      </c>
      <c r="B25" s="34" t="s">
        <v>384</v>
      </c>
      <c r="C25" s="35"/>
      <c r="D25" s="35"/>
      <c r="E25" s="35"/>
    </row>
    <row r="26" spans="1:5" ht="75" x14ac:dyDescent="0.25">
      <c r="A26" s="33" t="s">
        <v>371</v>
      </c>
      <c r="B26" s="34" t="s">
        <v>388</v>
      </c>
      <c r="C26" s="35"/>
      <c r="D26" s="35"/>
      <c r="E26" s="35"/>
    </row>
    <row r="27" spans="1:5" ht="210" x14ac:dyDescent="0.25">
      <c r="A27" s="33" t="s">
        <v>391</v>
      </c>
      <c r="B27" s="34" t="s">
        <v>398</v>
      </c>
      <c r="C27" s="34" t="s">
        <v>399</v>
      </c>
      <c r="D27" s="46" t="s">
        <v>400</v>
      </c>
      <c r="E27" s="35"/>
    </row>
    <row r="28" spans="1:5" x14ac:dyDescent="0.25">
      <c r="A28" s="33"/>
      <c r="B28" s="34"/>
      <c r="C28" s="35"/>
      <c r="D28" s="35"/>
      <c r="E28" s="35"/>
    </row>
    <row r="29" spans="1:5" x14ac:dyDescent="0.25">
      <c r="A29" s="33"/>
      <c r="B29" s="34"/>
      <c r="C29" s="35"/>
      <c r="D29" s="35"/>
      <c r="E29" s="35"/>
    </row>
    <row r="30" spans="1:5" x14ac:dyDescent="0.25">
      <c r="A30" s="33"/>
      <c r="B30" s="34"/>
      <c r="C30" s="35"/>
      <c r="D30" s="35"/>
      <c r="E30" s="35"/>
    </row>
    <row r="31" spans="1:5" x14ac:dyDescent="0.25">
      <c r="A31" s="33"/>
      <c r="B31" s="34"/>
      <c r="C31" s="35"/>
      <c r="D31" s="35"/>
      <c r="E31" s="35"/>
    </row>
    <row r="32" spans="1:5" x14ac:dyDescent="0.25">
      <c r="A32" s="33"/>
      <c r="B32" s="34"/>
      <c r="C32" s="35"/>
      <c r="D32" s="35"/>
      <c r="E32" s="35"/>
    </row>
    <row r="33" spans="1:5" x14ac:dyDescent="0.25">
      <c r="A33" s="33"/>
      <c r="B33" s="34"/>
      <c r="C33" s="35"/>
      <c r="D33" s="35"/>
      <c r="E33" s="35"/>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W32"/>
  <sheetViews>
    <sheetView workbookViewId="0">
      <selection activeCell="D12" sqref="D12"/>
    </sheetView>
  </sheetViews>
  <sheetFormatPr baseColWidth="10" defaultColWidth="11.42578125" defaultRowHeight="15" x14ac:dyDescent="0.25"/>
  <cols>
    <col min="1" max="1" width="18.140625" style="17" customWidth="1"/>
    <col min="2" max="2" width="20.85546875" style="17" customWidth="1"/>
    <col min="3" max="3" width="48.7109375" style="17" customWidth="1"/>
    <col min="4" max="4" width="35" style="17" customWidth="1"/>
    <col min="5" max="5" width="13.28515625" style="17" customWidth="1"/>
    <col min="6" max="6" width="12.28515625" style="17" bestFit="1" customWidth="1"/>
    <col min="7" max="7" width="23.42578125" style="17" customWidth="1"/>
    <col min="8" max="8" width="24.85546875" style="17" customWidth="1"/>
    <col min="9" max="9" width="17.7109375" style="17" customWidth="1"/>
    <col min="10" max="10" width="11.42578125" style="17"/>
    <col min="11" max="11" width="17.140625" style="17" customWidth="1"/>
    <col min="12" max="12" width="19.42578125" style="17" customWidth="1"/>
    <col min="13" max="13" width="37.28515625" style="17" customWidth="1"/>
    <col min="14" max="14" width="21.42578125" style="17" customWidth="1"/>
    <col min="15" max="20" width="11.42578125" style="17"/>
    <col min="21" max="21" width="19.42578125" style="17" bestFit="1" customWidth="1"/>
    <col min="22" max="16384" width="11.42578125" style="17"/>
  </cols>
  <sheetData>
    <row r="2" spans="1:23" ht="15.75" thickBot="1" x14ac:dyDescent="0.3">
      <c r="A2" s="16" t="s">
        <v>87</v>
      </c>
      <c r="B2" s="16" t="s">
        <v>88</v>
      </c>
      <c r="C2" s="16" t="s">
        <v>89</v>
      </c>
      <c r="D2" s="16" t="s">
        <v>90</v>
      </c>
      <c r="E2" s="16" t="s">
        <v>91</v>
      </c>
      <c r="F2" s="16" t="s">
        <v>92</v>
      </c>
      <c r="G2" s="16" t="s">
        <v>93</v>
      </c>
      <c r="H2" s="16" t="s">
        <v>94</v>
      </c>
      <c r="I2" s="16" t="s">
        <v>95</v>
      </c>
      <c r="K2" s="16" t="s">
        <v>92</v>
      </c>
      <c r="L2" s="16" t="s">
        <v>93</v>
      </c>
      <c r="M2" s="16" t="s">
        <v>96</v>
      </c>
      <c r="P2" s="16" t="s">
        <v>97</v>
      </c>
      <c r="S2" s="119" t="s">
        <v>98</v>
      </c>
      <c r="T2" s="119"/>
      <c r="U2" s="119"/>
      <c r="V2" s="119"/>
    </row>
    <row r="3" spans="1:23" ht="21.75" thickBot="1" x14ac:dyDescent="0.4">
      <c r="A3" s="18" t="s">
        <v>99</v>
      </c>
      <c r="B3" s="18" t="s">
        <v>100</v>
      </c>
      <c r="C3" s="18" t="s">
        <v>101</v>
      </c>
      <c r="D3" s="18" t="s">
        <v>102</v>
      </c>
      <c r="E3" s="19" t="s">
        <v>103</v>
      </c>
      <c r="F3" s="18" t="s">
        <v>104</v>
      </c>
      <c r="G3" s="18" t="s">
        <v>105</v>
      </c>
      <c r="H3" s="17" t="s">
        <v>106</v>
      </c>
      <c r="I3" s="17" t="s">
        <v>107</v>
      </c>
      <c r="K3" s="18" t="s">
        <v>61</v>
      </c>
      <c r="L3" s="18" t="s">
        <v>105</v>
      </c>
      <c r="M3" s="17" t="s">
        <v>108</v>
      </c>
      <c r="N3" s="17" t="s">
        <v>109</v>
      </c>
      <c r="P3" s="17" t="s">
        <v>109</v>
      </c>
      <c r="Q3" s="17" t="s">
        <v>110</v>
      </c>
      <c r="S3" s="17" t="s">
        <v>111</v>
      </c>
      <c r="T3" s="17" t="s">
        <v>111</v>
      </c>
      <c r="U3" s="17" t="str">
        <f>+CONCATENATE(S3,T3)</f>
        <v>FuerteFuerte</v>
      </c>
      <c r="V3" s="17" t="s">
        <v>111</v>
      </c>
      <c r="W3" s="20"/>
    </row>
    <row r="4" spans="1:23" ht="21.75" thickBot="1" x14ac:dyDescent="0.4">
      <c r="A4" s="18" t="s">
        <v>112</v>
      </c>
      <c r="B4" s="18" t="s">
        <v>113</v>
      </c>
      <c r="C4" s="18" t="s">
        <v>114</v>
      </c>
      <c r="D4" s="18" t="s">
        <v>115</v>
      </c>
      <c r="E4" s="19" t="s">
        <v>116</v>
      </c>
      <c r="F4" s="18" t="s">
        <v>117</v>
      </c>
      <c r="G4" s="18" t="s">
        <v>118</v>
      </c>
      <c r="H4" s="18" t="s">
        <v>119</v>
      </c>
      <c r="I4" s="17" t="s">
        <v>120</v>
      </c>
      <c r="K4" s="18" t="s">
        <v>117</v>
      </c>
      <c r="L4" s="18" t="s">
        <v>118</v>
      </c>
      <c r="M4" s="17" t="s">
        <v>121</v>
      </c>
      <c r="N4" s="17" t="s">
        <v>109</v>
      </c>
      <c r="P4" s="17" t="s">
        <v>122</v>
      </c>
      <c r="Q4" s="17" t="s">
        <v>123</v>
      </c>
      <c r="S4" s="17" t="s">
        <v>111</v>
      </c>
      <c r="T4" s="17" t="s">
        <v>122</v>
      </c>
      <c r="U4" s="17" t="str">
        <f t="shared" ref="U4:U11" si="0">+CONCATENATE(S4,T4)</f>
        <v>FuerteModerado</v>
      </c>
      <c r="V4" s="17" t="s">
        <v>122</v>
      </c>
      <c r="W4" s="20"/>
    </row>
    <row r="5" spans="1:23" ht="21.75" thickBot="1" x14ac:dyDescent="0.4">
      <c r="A5" s="18" t="s">
        <v>124</v>
      </c>
      <c r="B5" s="18" t="s">
        <v>125</v>
      </c>
      <c r="C5" s="18" t="s">
        <v>126</v>
      </c>
      <c r="D5" s="18" t="s">
        <v>127</v>
      </c>
      <c r="E5" s="19"/>
      <c r="F5" s="18" t="s">
        <v>128</v>
      </c>
      <c r="G5" s="18" t="s">
        <v>122</v>
      </c>
      <c r="H5" s="17" t="s">
        <v>129</v>
      </c>
      <c r="K5" s="18" t="s">
        <v>130</v>
      </c>
      <c r="L5" s="18" t="s">
        <v>122</v>
      </c>
      <c r="M5" s="17" t="s">
        <v>131</v>
      </c>
      <c r="N5" s="17" t="s">
        <v>122</v>
      </c>
      <c r="P5" s="17" t="s">
        <v>132</v>
      </c>
      <c r="Q5" s="17" t="s">
        <v>133</v>
      </c>
      <c r="S5" s="17" t="s">
        <v>111</v>
      </c>
      <c r="T5" s="17" t="s">
        <v>134</v>
      </c>
      <c r="U5" s="17" t="str">
        <f t="shared" si="0"/>
        <v>FuerteDébil</v>
      </c>
      <c r="V5" s="17" t="s">
        <v>134</v>
      </c>
      <c r="W5" s="20"/>
    </row>
    <row r="6" spans="1:23" ht="30.75" thickBot="1" x14ac:dyDescent="0.4">
      <c r="A6" s="18" t="s">
        <v>135</v>
      </c>
      <c r="B6" s="21" t="s">
        <v>136</v>
      </c>
      <c r="C6" s="18"/>
      <c r="D6" s="19"/>
      <c r="E6" s="19"/>
      <c r="F6" s="18" t="s">
        <v>62</v>
      </c>
      <c r="G6" s="18" t="s">
        <v>137</v>
      </c>
      <c r="H6" s="17" t="s">
        <v>138</v>
      </c>
      <c r="K6" s="18" t="s">
        <v>62</v>
      </c>
      <c r="L6" s="18" t="s">
        <v>137</v>
      </c>
      <c r="M6" s="17" t="s">
        <v>139</v>
      </c>
      <c r="N6" s="17" t="s">
        <v>132</v>
      </c>
      <c r="P6" s="17" t="s">
        <v>140</v>
      </c>
      <c r="Q6" s="17" t="s">
        <v>141</v>
      </c>
      <c r="S6" s="17" t="s">
        <v>122</v>
      </c>
      <c r="T6" s="17" t="s">
        <v>111</v>
      </c>
      <c r="U6" s="17" t="str">
        <f t="shared" si="0"/>
        <v>ModeradoFuerte</v>
      </c>
      <c r="V6" s="17" t="s">
        <v>122</v>
      </c>
      <c r="W6" s="20"/>
    </row>
    <row r="7" spans="1:23" ht="45" x14ac:dyDescent="0.35">
      <c r="A7" s="21" t="s">
        <v>142</v>
      </c>
      <c r="B7" s="21" t="s">
        <v>143</v>
      </c>
      <c r="C7" s="22"/>
      <c r="D7" s="19"/>
      <c r="E7" s="19"/>
      <c r="F7" s="18" t="s">
        <v>144</v>
      </c>
      <c r="G7" s="18" t="s">
        <v>145</v>
      </c>
      <c r="H7" s="18"/>
      <c r="K7" s="18" t="s">
        <v>144</v>
      </c>
      <c r="L7" s="18" t="s">
        <v>145</v>
      </c>
      <c r="M7" s="17" t="s">
        <v>146</v>
      </c>
      <c r="N7" s="17" t="s">
        <v>140</v>
      </c>
      <c r="S7" s="17" t="s">
        <v>122</v>
      </c>
      <c r="T7" s="17" t="s">
        <v>122</v>
      </c>
      <c r="U7" s="17" t="str">
        <f t="shared" si="0"/>
        <v>ModeradoModerado</v>
      </c>
      <c r="V7" s="17" t="s">
        <v>122</v>
      </c>
      <c r="W7" s="20"/>
    </row>
    <row r="8" spans="1:23" ht="21" x14ac:dyDescent="0.35">
      <c r="A8" s="19"/>
      <c r="B8" s="19"/>
      <c r="C8" s="19"/>
      <c r="D8" s="19"/>
      <c r="E8" s="19" t="s">
        <v>274</v>
      </c>
      <c r="K8" s="18" t="s">
        <v>61</v>
      </c>
      <c r="L8" s="17">
        <v>1</v>
      </c>
      <c r="M8" s="17" t="s">
        <v>147</v>
      </c>
      <c r="N8" s="17" t="s">
        <v>109</v>
      </c>
      <c r="S8" s="17" t="s">
        <v>122</v>
      </c>
      <c r="T8" s="17" t="s">
        <v>134</v>
      </c>
      <c r="U8" s="17" t="str">
        <f t="shared" si="0"/>
        <v>ModeradoDébil</v>
      </c>
      <c r="V8" s="17" t="s">
        <v>134</v>
      </c>
    </row>
    <row r="9" spans="1:23" ht="21" x14ac:dyDescent="0.35">
      <c r="A9" s="19"/>
      <c r="B9" s="19"/>
      <c r="C9" s="19"/>
      <c r="D9" s="19"/>
      <c r="E9" s="19" t="s">
        <v>116</v>
      </c>
      <c r="K9" s="18" t="s">
        <v>117</v>
      </c>
      <c r="L9" s="17">
        <v>2</v>
      </c>
      <c r="M9" s="17" t="s">
        <v>148</v>
      </c>
      <c r="N9" s="17" t="s">
        <v>109</v>
      </c>
      <c r="S9" s="17" t="s">
        <v>134</v>
      </c>
      <c r="T9" s="17" t="s">
        <v>111</v>
      </c>
      <c r="U9" s="17" t="str">
        <f t="shared" si="0"/>
        <v>DébilFuerte</v>
      </c>
      <c r="V9" s="17" t="s">
        <v>134</v>
      </c>
    </row>
    <row r="10" spans="1:23" ht="21" x14ac:dyDescent="0.35">
      <c r="A10" s="19"/>
      <c r="B10" s="19"/>
      <c r="C10" s="19"/>
      <c r="D10" s="19"/>
      <c r="E10" s="19"/>
      <c r="K10" s="18" t="s">
        <v>130</v>
      </c>
      <c r="L10" s="17">
        <v>3</v>
      </c>
      <c r="M10" s="17" t="s">
        <v>149</v>
      </c>
      <c r="N10" s="17" t="s">
        <v>122</v>
      </c>
      <c r="S10" s="17" t="s">
        <v>134</v>
      </c>
      <c r="T10" s="17" t="s">
        <v>122</v>
      </c>
      <c r="U10" s="17" t="str">
        <f t="shared" si="0"/>
        <v>DébilModerado</v>
      </c>
      <c r="V10" s="17" t="s">
        <v>134</v>
      </c>
    </row>
    <row r="11" spans="1:23" ht="21" x14ac:dyDescent="0.35">
      <c r="A11" s="19"/>
      <c r="B11" s="19"/>
      <c r="C11" s="19"/>
      <c r="D11" s="19"/>
      <c r="E11" s="19"/>
      <c r="K11" s="18" t="s">
        <v>62</v>
      </c>
      <c r="L11" s="17">
        <v>4</v>
      </c>
      <c r="M11" s="17" t="s">
        <v>150</v>
      </c>
      <c r="N11" s="17" t="s">
        <v>132</v>
      </c>
      <c r="S11" s="17" t="s">
        <v>134</v>
      </c>
      <c r="T11" s="17" t="s">
        <v>134</v>
      </c>
      <c r="U11" s="17" t="str">
        <f t="shared" si="0"/>
        <v>DébilDébil</v>
      </c>
      <c r="V11" s="17" t="s">
        <v>134</v>
      </c>
    </row>
    <row r="12" spans="1:23" ht="21" x14ac:dyDescent="0.35">
      <c r="A12" s="19"/>
      <c r="B12" s="19"/>
      <c r="C12" s="19"/>
      <c r="D12" s="19"/>
      <c r="E12" s="19"/>
      <c r="K12" s="18" t="s">
        <v>144</v>
      </c>
      <c r="L12" s="17">
        <v>5</v>
      </c>
      <c r="M12" s="17" t="s">
        <v>151</v>
      </c>
      <c r="N12" s="17" t="s">
        <v>140</v>
      </c>
    </row>
    <row r="13" spans="1:23" ht="21" x14ac:dyDescent="0.35">
      <c r="A13" s="19"/>
      <c r="B13" s="19"/>
      <c r="C13" s="22"/>
      <c r="D13" s="19"/>
      <c r="E13" s="19"/>
      <c r="K13" s="18" t="s">
        <v>105</v>
      </c>
      <c r="L13" s="17">
        <v>1</v>
      </c>
      <c r="M13" s="17" t="s">
        <v>152</v>
      </c>
      <c r="N13" s="17" t="s">
        <v>109</v>
      </c>
    </row>
    <row r="14" spans="1:23" ht="21" x14ac:dyDescent="0.35">
      <c r="A14" s="19"/>
      <c r="B14" s="19"/>
      <c r="C14" s="22"/>
      <c r="D14" s="19"/>
      <c r="E14" s="19"/>
      <c r="K14" s="18" t="s">
        <v>118</v>
      </c>
      <c r="L14" s="17">
        <v>2</v>
      </c>
      <c r="M14" s="17" t="s">
        <v>153</v>
      </c>
      <c r="N14" s="17" t="s">
        <v>122</v>
      </c>
    </row>
    <row r="15" spans="1:23" ht="21" x14ac:dyDescent="0.35">
      <c r="A15" s="19"/>
      <c r="B15" s="19"/>
      <c r="C15" s="22"/>
      <c r="D15" s="19"/>
      <c r="E15" s="19"/>
      <c r="K15" s="18" t="s">
        <v>122</v>
      </c>
      <c r="L15" s="17">
        <v>3</v>
      </c>
      <c r="M15" s="17" t="s">
        <v>154</v>
      </c>
      <c r="N15" s="17" t="s">
        <v>132</v>
      </c>
    </row>
    <row r="16" spans="1:23" ht="21" x14ac:dyDescent="0.35">
      <c r="A16" s="19"/>
      <c r="B16" s="19"/>
      <c r="C16" s="22"/>
      <c r="D16" s="19"/>
      <c r="E16" s="19"/>
      <c r="K16" s="18" t="s">
        <v>137</v>
      </c>
      <c r="L16" s="17">
        <v>4</v>
      </c>
      <c r="M16" s="17" t="s">
        <v>155</v>
      </c>
      <c r="N16" s="17" t="s">
        <v>140</v>
      </c>
    </row>
    <row r="17" spans="1:14" ht="21" x14ac:dyDescent="0.35">
      <c r="A17" s="19"/>
      <c r="B17" s="19"/>
      <c r="C17" s="22"/>
      <c r="D17" s="19"/>
      <c r="E17" s="19"/>
      <c r="K17" s="18" t="s">
        <v>145</v>
      </c>
      <c r="L17" s="17">
        <v>5</v>
      </c>
      <c r="M17" s="17" t="s">
        <v>156</v>
      </c>
      <c r="N17" s="17" t="s">
        <v>140</v>
      </c>
    </row>
    <row r="18" spans="1:14" ht="21" x14ac:dyDescent="0.35">
      <c r="A18" s="19"/>
      <c r="B18" s="19"/>
      <c r="C18" s="22"/>
      <c r="D18" s="19"/>
      <c r="E18" s="19"/>
      <c r="J18" s="17">
        <v>-1</v>
      </c>
      <c r="K18" s="18" t="s">
        <v>61</v>
      </c>
      <c r="M18" s="17" t="s">
        <v>157</v>
      </c>
      <c r="N18" s="17" t="s">
        <v>122</v>
      </c>
    </row>
    <row r="19" spans="1:14" ht="21" x14ac:dyDescent="0.35">
      <c r="A19" s="19"/>
      <c r="B19" s="19"/>
      <c r="C19" s="22"/>
      <c r="D19" s="19"/>
      <c r="E19" s="19"/>
      <c r="J19" s="17">
        <v>0</v>
      </c>
      <c r="K19" s="18" t="s">
        <v>61</v>
      </c>
      <c r="M19" s="17" t="s">
        <v>158</v>
      </c>
      <c r="N19" s="17" t="s">
        <v>132</v>
      </c>
    </row>
    <row r="20" spans="1:14" ht="21" x14ac:dyDescent="0.35">
      <c r="A20" s="19"/>
      <c r="B20" s="19"/>
      <c r="C20" s="22"/>
      <c r="D20" s="19"/>
      <c r="E20" s="19"/>
      <c r="J20" s="17">
        <v>1</v>
      </c>
      <c r="K20" s="18" t="s">
        <v>61</v>
      </c>
      <c r="M20" s="17" t="s">
        <v>159</v>
      </c>
      <c r="N20" s="17" t="s">
        <v>132</v>
      </c>
    </row>
    <row r="21" spans="1:14" x14ac:dyDescent="0.25">
      <c r="J21" s="17">
        <v>2</v>
      </c>
      <c r="K21" s="18" t="s">
        <v>117</v>
      </c>
      <c r="M21" s="17" t="s">
        <v>160</v>
      </c>
      <c r="N21" s="17" t="s">
        <v>140</v>
      </c>
    </row>
    <row r="22" spans="1:14" x14ac:dyDescent="0.25">
      <c r="J22" s="17">
        <v>3</v>
      </c>
      <c r="K22" s="18" t="s">
        <v>130</v>
      </c>
      <c r="M22" s="17" t="s">
        <v>161</v>
      </c>
      <c r="N22" s="17" t="s">
        <v>140</v>
      </c>
    </row>
    <row r="23" spans="1:14" x14ac:dyDescent="0.25">
      <c r="J23" s="17">
        <v>4</v>
      </c>
      <c r="K23" s="18" t="s">
        <v>62</v>
      </c>
      <c r="M23" s="17" t="s">
        <v>162</v>
      </c>
      <c r="N23" s="17" t="s">
        <v>132</v>
      </c>
    </row>
    <row r="24" spans="1:14" x14ac:dyDescent="0.25">
      <c r="J24" s="17">
        <v>5</v>
      </c>
      <c r="K24" s="18" t="s">
        <v>144</v>
      </c>
      <c r="M24" s="17" t="s">
        <v>163</v>
      </c>
      <c r="N24" s="17" t="s">
        <v>132</v>
      </c>
    </row>
    <row r="25" spans="1:14" x14ac:dyDescent="0.25">
      <c r="B25" s="16" t="s">
        <v>164</v>
      </c>
      <c r="C25" s="16" t="s">
        <v>165</v>
      </c>
      <c r="E25" s="16" t="s">
        <v>7</v>
      </c>
      <c r="G25" s="16" t="s">
        <v>166</v>
      </c>
      <c r="M25" s="17" t="s">
        <v>167</v>
      </c>
      <c r="N25" s="17" t="s">
        <v>140</v>
      </c>
    </row>
    <row r="26" spans="1:14" x14ac:dyDescent="0.25">
      <c r="B26" s="17" t="s">
        <v>168</v>
      </c>
      <c r="C26" s="17" t="s">
        <v>169</v>
      </c>
      <c r="D26" s="17" t="s">
        <v>191</v>
      </c>
      <c r="E26" s="17" t="s">
        <v>170</v>
      </c>
      <c r="G26" s="17" t="s">
        <v>107</v>
      </c>
      <c r="J26" s="17">
        <v>-1</v>
      </c>
      <c r="K26" s="18" t="s">
        <v>105</v>
      </c>
      <c r="M26" s="17" t="s">
        <v>171</v>
      </c>
      <c r="N26" s="17" t="s">
        <v>140</v>
      </c>
    </row>
    <row r="27" spans="1:14" x14ac:dyDescent="0.25">
      <c r="B27" s="17" t="s">
        <v>172</v>
      </c>
      <c r="C27" s="17" t="s">
        <v>173</v>
      </c>
      <c r="D27" s="17" t="s">
        <v>192</v>
      </c>
      <c r="E27" s="17" t="s">
        <v>174</v>
      </c>
      <c r="G27" s="17" t="s">
        <v>175</v>
      </c>
      <c r="J27" s="17">
        <v>0</v>
      </c>
      <c r="K27" s="18" t="s">
        <v>105</v>
      </c>
      <c r="M27" s="17" t="s">
        <v>176</v>
      </c>
      <c r="N27" s="17" t="s">
        <v>140</v>
      </c>
    </row>
    <row r="28" spans="1:14" x14ac:dyDescent="0.25">
      <c r="C28" s="17" t="s">
        <v>177</v>
      </c>
      <c r="D28" s="17" t="s">
        <v>193</v>
      </c>
      <c r="E28" s="17" t="s">
        <v>178</v>
      </c>
      <c r="J28" s="17">
        <v>1</v>
      </c>
      <c r="K28" s="18" t="s">
        <v>105</v>
      </c>
    </row>
    <row r="29" spans="1:14" x14ac:dyDescent="0.25">
      <c r="G29" s="17" t="s">
        <v>107</v>
      </c>
      <c r="J29" s="17">
        <v>2</v>
      </c>
      <c r="K29" s="18" t="s">
        <v>118</v>
      </c>
    </row>
    <row r="30" spans="1:14" x14ac:dyDescent="0.25">
      <c r="G30" s="17" t="s">
        <v>179</v>
      </c>
      <c r="J30" s="17">
        <v>3</v>
      </c>
      <c r="K30" s="18" t="s">
        <v>122</v>
      </c>
    </row>
    <row r="31" spans="1:14" x14ac:dyDescent="0.25">
      <c r="J31" s="17">
        <v>4</v>
      </c>
      <c r="K31" s="18" t="s">
        <v>137</v>
      </c>
    </row>
    <row r="32" spans="1:14" x14ac:dyDescent="0.25">
      <c r="J32" s="17">
        <v>5</v>
      </c>
      <c r="K32" s="18" t="s">
        <v>145</v>
      </c>
    </row>
  </sheetData>
  <sheetProtection selectLockedCells="1"/>
  <mergeCells count="1">
    <mergeCell ref="S2:V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5DC68DEC931894C9501D5CF1F37FF97" ma:contentTypeVersion="10" ma:contentTypeDescription="Crear nuevo documento." ma:contentTypeScope="" ma:versionID="31810d9265db0fe095ce1a59e5e16d42">
  <xsd:schema xmlns:xsd="http://www.w3.org/2001/XMLSchema" xmlns:xs="http://www.w3.org/2001/XMLSchema" xmlns:p="http://schemas.microsoft.com/office/2006/metadata/properties" xmlns:ns3="a73926ee-391e-43c7-8ce8-9c2728cd45f8" xmlns:ns4="31522cbd-449e-4f17-83d7-d383f3295077" targetNamespace="http://schemas.microsoft.com/office/2006/metadata/properties" ma:root="true" ma:fieldsID="d5283c591db0d983086b2c560a3a3a98" ns3:_="" ns4:_="">
    <xsd:import namespace="a73926ee-391e-43c7-8ce8-9c2728cd45f8"/>
    <xsd:import namespace="31522cbd-449e-4f17-83d7-d383f329507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926ee-391e-43c7-8ce8-9c2728cd45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522cbd-449e-4f17-83d7-d383f329507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A20AF5-BAFC-4742-B6AB-BD90A1F25268}">
  <ds:schemaRefs>
    <ds:schemaRef ds:uri="http://schemas.microsoft.com/sharepoint/v3/contenttype/forms"/>
  </ds:schemaRefs>
</ds:datastoreItem>
</file>

<file path=customXml/itemProps2.xml><?xml version="1.0" encoding="utf-8"?>
<ds:datastoreItem xmlns:ds="http://schemas.openxmlformats.org/officeDocument/2006/customXml" ds:itemID="{A477692C-EF78-472D-83F7-25D09EFE39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498745-A27B-4B22-802C-F658D9CD0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926ee-391e-43c7-8ce8-9c2728cd45f8"/>
    <ds:schemaRef ds:uri="31522cbd-449e-4f17-83d7-d383f3295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Corrupción</vt:lpstr>
      <vt:lpstr>Hoja1</vt:lpstr>
      <vt:lpstr>Riesgo Corrupción</vt:lpstr>
      <vt:lpstr>Descripción del Control </vt:lpstr>
      <vt:lpstr>Listados</vt:lpstr>
      <vt:lpstr>'Matriz Riesgos Corrupción'!Área_de_impresión</vt:lpstr>
      <vt:lpstr>'Matriz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Luisa Fernanda Ibagon Moreno</cp:lastModifiedBy>
  <dcterms:created xsi:type="dcterms:W3CDTF">2020-08-31T01:37:35Z</dcterms:created>
  <dcterms:modified xsi:type="dcterms:W3CDTF">2023-10-24T21:13:32Z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0x010100C5DC68DEC931894C9501D5CF1F37FF97</vt:lpwstr>
  </property>
</Properties>
</file>