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luisa.ibagon\OneDrive - Secretaria Distrital de Gobierno\SDG\Riesgos\2022\Actualización MR Corrupción oct\"/>
    </mc:Choice>
  </mc:AlternateContent>
  <xr:revisionPtr revIDLastSave="0" documentId="13_ncr:1_{54B63174-5829-4887-AA49-A4FF30C51CB3}" xr6:coauthVersionLast="47" xr6:coauthVersionMax="47" xr10:uidLastSave="{00000000-0000-0000-0000-000000000000}"/>
  <bookViews>
    <workbookView xWindow="-120" yWindow="-120" windowWidth="29040" windowHeight="15840" xr2:uid="{00000000-000D-0000-FFFF-FFFF00000000}"/>
  </bookViews>
  <sheets>
    <sheet name="Matriz Riesgos Corrupción" sheetId="1" r:id="rId1"/>
    <sheet name="Hoja1" sheetId="5" state="hidden" r:id="rId2"/>
    <sheet name="Descripción del Control " sheetId="4" r:id="rId3"/>
    <sheet name="Riesgo Corrupción" sheetId="2" r:id="rId4"/>
    <sheet name="Listados" sheetId="3" state="hidden" r:id="rId5"/>
  </sheets>
  <externalReferences>
    <externalReference r:id="rId6"/>
    <externalReference r:id="rId7"/>
    <externalReference r:id="rId8"/>
    <externalReference r:id="rId9"/>
    <externalReference r:id="rId10"/>
    <externalReference r:id="rId11"/>
    <externalReference r:id="rId12"/>
  </externalReferences>
  <definedNames>
    <definedName name="_1_SE">#REF!</definedName>
    <definedName name="_xlnm._FilterDatabase" localSheetId="0" hidden="1">'Matriz Riesgos Corrupción'!$A$32:$CC$131</definedName>
    <definedName name="A">#REF!</definedName>
    <definedName name="AA">#REF!</definedName>
    <definedName name="aaaa">#REF!</definedName>
    <definedName name="accion">#REF!</definedName>
    <definedName name="AGENTE">#REF!</definedName>
    <definedName name="_xlnm.Print_Area" localSheetId="0">'Matriz Riesgos Corrupción'!$A$30:$BO$39</definedName>
    <definedName name="AREA_IMPACTO">#REF!</definedName>
    <definedName name="areaimpacto">'[1]SM-FO-27'!$BQ$476:$BQ$482</definedName>
    <definedName name="B">#REF!</definedName>
    <definedName name="CALIFICACION">#REF!</definedName>
    <definedName name="CAUSAS">[2]CAUSAS!$C$6:$O$11</definedName>
    <definedName name="cl">'[1]SM-FO-27'!#REF!</definedName>
    <definedName name="CLAVE">#REF!</definedName>
    <definedName name="CLAVECAUSA">[2]CAUSAS!$C$12:$O$12</definedName>
    <definedName name="CLAVECONT">#REF!</definedName>
    <definedName name="CLAVECONTROL">'[2]NO BORRAR'!$B$41:$B$57</definedName>
    <definedName name="CLAVEOBJ">#REF!</definedName>
    <definedName name="CLAVEPOL">#REF!</definedName>
    <definedName name="CLAVEPOLITICA">'[2]NO BORRAR'!$B$3:$B$17</definedName>
    <definedName name="CLAVEPROC">#REF!</definedName>
    <definedName name="CLAVEPROCEDIMIENTO">'[2]NO BORRAR'!$B$22:$B$38</definedName>
    <definedName name="CLAVERIESGO">#REF!</definedName>
    <definedName name="CODIGO">#REF!</definedName>
    <definedName name="CODIGO_RIESGO">#REF!</definedName>
    <definedName name="CODIGO1">#REF!</definedName>
    <definedName name="Con">#REF!</definedName>
    <definedName name="CONFLICTOS_SOCIALES">#REF!</definedName>
    <definedName name="CONTROL">'[2]NO BORRAR'!$C$41:$C$53</definedName>
    <definedName name="Control_Existente">[3]Hoja4!$H$3:$H$4</definedName>
    <definedName name="CONTROLES">#REF!</definedName>
    <definedName name="DIRECCION_ACTIVIDADES_MARITIMAS">#REF!</definedName>
    <definedName name="ESTABILIDAD_POLITICA">#REF!</definedName>
    <definedName name="EVENTOS_NATURALES">#REF!</definedName>
    <definedName name="FRECUENCIA">#REF!</definedName>
    <definedName name="FUENTE">#REF!</definedName>
    <definedName name="FUENTES_RIESGO">#REF!</definedName>
    <definedName name="fuentesriesgo">'[1]SM-FO-27'!$BP$476:$BP$480</definedName>
    <definedName name="g">#REF!</definedName>
    <definedName name="GRAVEDAD">#REF!</definedName>
    <definedName name="Impacto">[3]Hoja4!$F$3:$F$7</definedName>
    <definedName name="INSTALACIONES">#REF!</definedName>
    <definedName name="LET">#REF!</definedName>
    <definedName name="MACROPROCESO">#REF!</definedName>
    <definedName name="nivelorgriesgo">'[1]SM-FO-27'!$BR$481:$BR$483</definedName>
    <definedName name="NN">#REF!</definedName>
    <definedName name="NOMBRE_RIESGO">#REF!</definedName>
    <definedName name="NUM">#REF!</definedName>
    <definedName name="OBJETIVOS">#REF!</definedName>
    <definedName name="PERSONAS">#REF!</definedName>
    <definedName name="PESO">#REF!</definedName>
    <definedName name="POLITICA">'[2]NO BORRAR'!$C$3:$C$17</definedName>
    <definedName name="POLITICAS_GUBERNAMENTALES">#REF!</definedName>
    <definedName name="Probabilidad">[3]Hoja4!$E$3:$E$7</definedName>
    <definedName name="PROCEDIMIENTO">#REF!</definedName>
    <definedName name="PROCESO">#REF!</definedName>
    <definedName name="PUNTAJE">#REF!</definedName>
    <definedName name="PUNTAJEF">#REF!</definedName>
    <definedName name="PUNTAJEG">#REF!</definedName>
    <definedName name="q">#REF!</definedName>
    <definedName name="RELACIONADO">#REF!</definedName>
    <definedName name="RESPUESTA">'[2]NO BORRAR'!$G$1:$G$5</definedName>
    <definedName name="RIESGOS">#REF!</definedName>
    <definedName name="SE">#REF!</definedName>
    <definedName name="SI_NO">'[4]NO BORRAR'!$F$1:$F$2</definedName>
    <definedName name="SINO">#REF!</definedName>
    <definedName name="SISTEMAS">#REF!</definedName>
    <definedName name="TECNOLOGIA">#REF!</definedName>
    <definedName name="Tipificacionriesgo">'[1]SM-FO-27'!$BR$486:$BR$499</definedName>
    <definedName name="TIPO">'[5]Base de Datos'!$A$4:$A$8</definedName>
    <definedName name="Tipo_de_Riesgo">[3]Hoja4!$D$3:$D$9</definedName>
    <definedName name="TIPOACCION">'[2]NO BORRAR'!$I$1:$I$9</definedName>
    <definedName name="_xlnm.Print_Titles" localSheetId="0">'Matriz Riesgos Corrupción'!$30:$32</definedName>
    <definedName name="TOTAL_PUNTAJE_RIESGO">#REF!</definedName>
    <definedName name="TRATAMIENTO">#REF!</definedName>
    <definedName name="TRATAMIENTO_RIESGO">'[4]NO BORRAR'!$G$1:$G$5</definedName>
    <definedName name="trIANGULO">#REF!</definedName>
    <definedName name="X">#REF!</definedName>
    <definedName name="Y">#REF!</definedName>
    <definedName name="Z">#REF!</definedName>
    <definedName name="Z_795C8354_6623_430F_B16F_866AD45BC174_.wvu.FilterData" localSheetId="0" hidden="1">'Matriz Riesgos Corrupción'!$B$32:$BO$32</definedName>
    <definedName name="Z_795C8354_6623_430F_B16F_866AD45BC174_.wvu.PrintArea" localSheetId="0" hidden="1">'Matriz Riesgos Corrupción'!$A$30:$BO$39</definedName>
    <definedName name="Z_795C8354_6623_430F_B16F_866AD45BC174_.wvu.PrintTitles" localSheetId="0" hidden="1">'Matriz Riesgos Corrupción'!$30:$32</definedName>
    <definedName name="Z_82BC0C9B_70E2_44EC_8408_64CC9B36E280_.wvu.FilterData" localSheetId="0" hidden="1">'Matriz Riesgos Corrupción'!$B$32:$BO$32</definedName>
    <definedName name="Z_82BC0C9B_70E2_44EC_8408_64CC9B36E280_.wvu.PrintArea" localSheetId="0" hidden="1">'Matriz Riesgos Corrupción'!$A$30:$BO$39</definedName>
    <definedName name="Z_82BC0C9B_70E2_44EC_8408_64CC9B36E280_.wvu.PrintTitles" localSheetId="0" hidden="1">'Matriz Riesgos Corrupción'!$30:$32</definedName>
    <definedName name="Z_F8FDF2EC_A9AD_41AC_8138_AA3657B53E6D_.wvu.FilterData" localSheetId="0" hidden="1">'Matriz Riesgos Corrupción'!$B$32:$BO$32</definedName>
    <definedName name="Z_F8FDF2EC_A9AD_41AC_8138_AA3657B53E6D_.wvu.PrintArea" localSheetId="0" hidden="1">'Matriz Riesgos Corrupción'!$A$30:$BO$39</definedName>
    <definedName name="Z_F8FDF2EC_A9AD_41AC_8138_AA3657B53E6D_.wvu.PrintTitles" localSheetId="0" hidden="1">'Matriz Riesgos Corrupción'!$30:$32</definedName>
    <definedName name="zon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168" i="1" l="1"/>
  <c r="AG162" i="1"/>
  <c r="AG156" i="1"/>
  <c r="AG150" i="1"/>
  <c r="AG144" i="1"/>
  <c r="AG138" i="1"/>
  <c r="AG132" i="1"/>
  <c r="AG126" i="1"/>
  <c r="AY168" i="1"/>
  <c r="AW168" i="1"/>
  <c r="AU168" i="1"/>
  <c r="AS168" i="1"/>
  <c r="AQ168" i="1"/>
  <c r="AO168" i="1"/>
  <c r="BE168" i="1"/>
  <c r="BA168" i="1"/>
  <c r="AH173" i="1"/>
  <c r="AH172" i="1"/>
  <c r="AH171" i="1"/>
  <c r="AH170" i="1"/>
  <c r="AH169" i="1"/>
  <c r="AE168" i="1"/>
  <c r="AH168" i="1" s="1"/>
  <c r="AJ168" i="1" s="1"/>
  <c r="D168" i="1"/>
  <c r="BA166" i="1"/>
  <c r="BA164" i="1"/>
  <c r="BA162" i="1"/>
  <c r="AY166" i="1"/>
  <c r="AY164" i="1"/>
  <c r="AY162" i="1"/>
  <c r="AW166" i="1"/>
  <c r="AW164" i="1"/>
  <c r="AW162" i="1"/>
  <c r="AU166" i="1"/>
  <c r="AU164" i="1"/>
  <c r="AU162" i="1"/>
  <c r="AS166" i="1"/>
  <c r="AS164" i="1"/>
  <c r="AS162" i="1"/>
  <c r="AQ166" i="1"/>
  <c r="AQ164" i="1"/>
  <c r="AQ162" i="1"/>
  <c r="AO166" i="1"/>
  <c r="AO164" i="1"/>
  <c r="AO162" i="1"/>
  <c r="BE166" i="1"/>
  <c r="BE164" i="1"/>
  <c r="BE162" i="1"/>
  <c r="AK166" i="1"/>
  <c r="AK164" i="1"/>
  <c r="AK162" i="1"/>
  <c r="AH167" i="1"/>
  <c r="AH166" i="1"/>
  <c r="AH165" i="1"/>
  <c r="AH164" i="1"/>
  <c r="AH163" i="1"/>
  <c r="AE162" i="1"/>
  <c r="AH162" i="1" s="1"/>
  <c r="AJ162" i="1" s="1"/>
  <c r="D162" i="1"/>
  <c r="BB168" i="1" l="1"/>
  <c r="BM168" i="1"/>
  <c r="BM162" i="1"/>
  <c r="BC168" i="1"/>
  <c r="BF168" i="1" s="1"/>
  <c r="BG168" i="1" s="1"/>
  <c r="BH168" i="1" s="1"/>
  <c r="BI168" i="1" s="1"/>
  <c r="BJ168" i="1" s="1"/>
  <c r="BK168" i="1" s="1"/>
  <c r="BL168" i="1" s="1"/>
  <c r="BB164" i="1"/>
  <c r="BC164" i="1" s="1"/>
  <c r="BF164" i="1" s="1"/>
  <c r="BG164" i="1" s="1"/>
  <c r="BB166" i="1"/>
  <c r="BC166" i="1" s="1"/>
  <c r="BF166" i="1" s="1"/>
  <c r="BG166" i="1" s="1"/>
  <c r="BB162" i="1"/>
  <c r="BC162" i="1" s="1"/>
  <c r="BF162" i="1" s="1"/>
  <c r="BG162" i="1" s="1"/>
  <c r="BN168" i="1" l="1"/>
  <c r="BO168" i="1" s="1"/>
  <c r="BH162" i="1"/>
  <c r="BI162" i="1" s="1"/>
  <c r="BJ162" i="1" s="1"/>
  <c r="BK162" i="1" s="1"/>
  <c r="BL162" i="1" s="1"/>
  <c r="BN162" i="1" s="1"/>
  <c r="BO162" i="1" s="1"/>
  <c r="BE156" i="1" l="1"/>
  <c r="BA156" i="1"/>
  <c r="AY156" i="1"/>
  <c r="AW156" i="1"/>
  <c r="AU156" i="1"/>
  <c r="AS156" i="1"/>
  <c r="AQ156" i="1"/>
  <c r="AO156" i="1"/>
  <c r="AK156" i="1"/>
  <c r="AH161" i="1"/>
  <c r="AH160" i="1"/>
  <c r="AH159" i="1"/>
  <c r="AH158" i="1"/>
  <c r="AH157" i="1"/>
  <c r="AE156" i="1"/>
  <c r="AH156" i="1" s="1"/>
  <c r="AJ156" i="1" s="1"/>
  <c r="D156" i="1"/>
  <c r="BE150" i="1"/>
  <c r="BA150" i="1"/>
  <c r="AY150" i="1"/>
  <c r="AW150" i="1"/>
  <c r="AU150" i="1"/>
  <c r="AS150" i="1"/>
  <c r="AQ150" i="1"/>
  <c r="AO150" i="1"/>
  <c r="AK150" i="1"/>
  <c r="AE150" i="1"/>
  <c r="AH150" i="1" s="1"/>
  <c r="AJ150" i="1" s="1"/>
  <c r="AH151" i="1"/>
  <c r="AH152" i="1"/>
  <c r="AH153" i="1"/>
  <c r="AH154" i="1"/>
  <c r="AH155" i="1"/>
  <c r="D150" i="1"/>
  <c r="AY144" i="1"/>
  <c r="AW144" i="1"/>
  <c r="AU144" i="1"/>
  <c r="AQ144" i="1"/>
  <c r="AO144" i="1"/>
  <c r="BE144" i="1"/>
  <c r="BA144" i="1"/>
  <c r="AS144" i="1"/>
  <c r="AK144" i="1"/>
  <c r="AE144" i="1"/>
  <c r="AH144" i="1" s="1"/>
  <c r="AJ144" i="1" s="1"/>
  <c r="AH145" i="1"/>
  <c r="AH146" i="1"/>
  <c r="AH147" i="1"/>
  <c r="AH148" i="1"/>
  <c r="AH149" i="1"/>
  <c r="D144" i="1"/>
  <c r="BA138" i="1"/>
  <c r="AY138" i="1"/>
  <c r="AW138" i="1"/>
  <c r="AU138" i="1"/>
  <c r="AS138" i="1"/>
  <c r="BE138" i="1"/>
  <c r="AQ138" i="1"/>
  <c r="AO138" i="1"/>
  <c r="AK138" i="1"/>
  <c r="AE138" i="1"/>
  <c r="AH138" i="1" s="1"/>
  <c r="AJ138" i="1" s="1"/>
  <c r="AH139" i="1"/>
  <c r="AH140" i="1"/>
  <c r="AH141" i="1"/>
  <c r="AH142" i="1"/>
  <c r="AH143" i="1"/>
  <c r="D138" i="1"/>
  <c r="BM144" i="1" l="1"/>
  <c r="BM138" i="1"/>
  <c r="BB138" i="1"/>
  <c r="BC138" i="1" s="1"/>
  <c r="BF138" i="1" s="1"/>
  <c r="BG138" i="1" s="1"/>
  <c r="BH138" i="1" s="1"/>
  <c r="BI138" i="1" s="1"/>
  <c r="BJ138" i="1" s="1"/>
  <c r="BK138" i="1" s="1"/>
  <c r="BL138" i="1" s="1"/>
  <c r="BN138" i="1" s="1"/>
  <c r="BO138" i="1" s="1"/>
  <c r="BM150" i="1"/>
  <c r="BB150" i="1"/>
  <c r="BC150" i="1" s="1"/>
  <c r="BF150" i="1" s="1"/>
  <c r="BG150" i="1" s="1"/>
  <c r="BH150" i="1" s="1"/>
  <c r="BI150" i="1" s="1"/>
  <c r="BJ150" i="1" s="1"/>
  <c r="BK150" i="1" s="1"/>
  <c r="BL150" i="1" s="1"/>
  <c r="BN150" i="1" s="1"/>
  <c r="BO150" i="1" s="1"/>
  <c r="BM156" i="1"/>
  <c r="BB156" i="1"/>
  <c r="BC156" i="1" s="1"/>
  <c r="BF156" i="1" s="1"/>
  <c r="BG156" i="1" s="1"/>
  <c r="BH156" i="1" s="1"/>
  <c r="BI156" i="1" s="1"/>
  <c r="BJ156" i="1" s="1"/>
  <c r="BK156" i="1" s="1"/>
  <c r="BL156" i="1" s="1"/>
  <c r="BN156" i="1" s="1"/>
  <c r="BO156" i="1" s="1"/>
  <c r="BB144" i="1"/>
  <c r="BC144" i="1" s="1"/>
  <c r="BF144" i="1" s="1"/>
  <c r="BG144" i="1" s="1"/>
  <c r="BH144" i="1" s="1"/>
  <c r="BI144" i="1" s="1"/>
  <c r="BJ144" i="1" s="1"/>
  <c r="BK144" i="1" s="1"/>
  <c r="BL144" i="1" s="1"/>
  <c r="BN144" i="1" s="1"/>
  <c r="BO144" i="1" s="1"/>
  <c r="BA132" i="1" l="1"/>
  <c r="AY132" i="1"/>
  <c r="AW132" i="1"/>
  <c r="AU132" i="1"/>
  <c r="AS132" i="1"/>
  <c r="BE132" i="1"/>
  <c r="AQ132" i="1"/>
  <c r="AO132" i="1"/>
  <c r="AK129" i="1"/>
  <c r="AK128" i="1"/>
  <c r="AK127" i="1"/>
  <c r="AK126" i="1"/>
  <c r="AK132" i="1"/>
  <c r="AE132" i="1"/>
  <c r="AH132" i="1" s="1"/>
  <c r="AJ132" i="1" s="1"/>
  <c r="AH133" i="1"/>
  <c r="AH134" i="1"/>
  <c r="AH135" i="1"/>
  <c r="AH136" i="1"/>
  <c r="AH137" i="1"/>
  <c r="D132" i="1"/>
  <c r="BM132" i="1" l="1"/>
  <c r="BB132" i="1"/>
  <c r="BC132" i="1" s="1"/>
  <c r="BF132" i="1" s="1"/>
  <c r="BG132" i="1" s="1"/>
  <c r="BH132" i="1" s="1"/>
  <c r="BI132" i="1" s="1"/>
  <c r="BJ132" i="1" s="1"/>
  <c r="BK132" i="1" s="1"/>
  <c r="BL132" i="1" s="1"/>
  <c r="BN132" i="1" s="1"/>
  <c r="BO132" i="1" s="1"/>
  <c r="D126" i="1" l="1"/>
  <c r="BE129" i="1"/>
  <c r="BE128" i="1"/>
  <c r="BA129" i="1"/>
  <c r="BA128" i="1"/>
  <c r="BA127" i="1"/>
  <c r="BA126" i="1"/>
  <c r="AY129" i="1"/>
  <c r="AY128" i="1"/>
  <c r="AY127" i="1"/>
  <c r="AY126" i="1"/>
  <c r="AW129" i="1"/>
  <c r="AW128" i="1"/>
  <c r="AW127" i="1"/>
  <c r="AW126" i="1"/>
  <c r="AU129" i="1"/>
  <c r="AU128" i="1"/>
  <c r="AU126" i="1"/>
  <c r="AU127" i="1"/>
  <c r="AS129" i="1"/>
  <c r="AS128" i="1"/>
  <c r="AS127" i="1"/>
  <c r="AS126" i="1"/>
  <c r="AQ129" i="1"/>
  <c r="AQ128" i="1"/>
  <c r="AQ127" i="1"/>
  <c r="AQ126" i="1"/>
  <c r="AO129" i="1"/>
  <c r="AO128" i="1"/>
  <c r="AO127" i="1"/>
  <c r="AO126" i="1"/>
  <c r="BE127" i="1"/>
  <c r="BE126" i="1"/>
  <c r="AH127" i="1"/>
  <c r="AH128" i="1"/>
  <c r="AH129" i="1"/>
  <c r="AH130" i="1"/>
  <c r="AH131" i="1"/>
  <c r="AE126" i="1"/>
  <c r="AH126" i="1" s="1"/>
  <c r="AJ126" i="1" s="1"/>
  <c r="BB129" i="1" l="1"/>
  <c r="BC129" i="1" s="1"/>
  <c r="BF129" i="1" s="1"/>
  <c r="BG129" i="1" s="1"/>
  <c r="BB128" i="1"/>
  <c r="BB127" i="1"/>
  <c r="BC127" i="1" s="1"/>
  <c r="BF127" i="1" s="1"/>
  <c r="BG127" i="1" s="1"/>
  <c r="BB126" i="1"/>
  <c r="BC126" i="1" s="1"/>
  <c r="BF126" i="1" s="1"/>
  <c r="BG126" i="1" s="1"/>
  <c r="BM126" i="1"/>
  <c r="BC128" i="1" l="1"/>
  <c r="BF128" i="1" s="1"/>
  <c r="BG128" i="1" s="1"/>
  <c r="BH126" i="1" s="1"/>
  <c r="AK46" i="1"/>
  <c r="AK45" i="1"/>
  <c r="D45" i="1"/>
  <c r="AL115" i="1"/>
  <c r="AK115" i="1"/>
  <c r="AK111" i="1"/>
  <c r="D111" i="1"/>
  <c r="AK105" i="1" l="1"/>
  <c r="D93" i="1" l="1"/>
  <c r="D39" i="1"/>
  <c r="AK57" i="1"/>
  <c r="BA118" i="1"/>
  <c r="AY118" i="1"/>
  <c r="AW118" i="1"/>
  <c r="AU118" i="1"/>
  <c r="AS118" i="1"/>
  <c r="AQ118" i="1"/>
  <c r="AO118" i="1"/>
  <c r="BA117" i="1"/>
  <c r="AY117" i="1"/>
  <c r="AW117" i="1"/>
  <c r="AU117" i="1"/>
  <c r="AS117" i="1"/>
  <c r="AQ117" i="1"/>
  <c r="AO117" i="1"/>
  <c r="AS116" i="1"/>
  <c r="AQ116" i="1"/>
  <c r="AO116" i="1"/>
  <c r="BE115" i="1"/>
  <c r="BA115" i="1"/>
  <c r="AY115" i="1"/>
  <c r="AW115" i="1"/>
  <c r="AU115" i="1"/>
  <c r="AS115" i="1"/>
  <c r="AQ115" i="1"/>
  <c r="AO115" i="1"/>
  <c r="AO119" i="1"/>
  <c r="AQ119" i="1"/>
  <c r="AS119" i="1"/>
  <c r="AU119" i="1"/>
  <c r="AW119" i="1"/>
  <c r="AY119" i="1"/>
  <c r="BA119" i="1"/>
  <c r="BA114" i="1"/>
  <c r="AY114" i="1"/>
  <c r="AW114" i="1"/>
  <c r="AU114" i="1"/>
  <c r="AS114" i="1"/>
  <c r="AQ114" i="1"/>
  <c r="AO114" i="1"/>
  <c r="BA113" i="1"/>
  <c r="AY113" i="1"/>
  <c r="AW113" i="1"/>
  <c r="AU113" i="1"/>
  <c r="AS113" i="1"/>
  <c r="AQ113" i="1"/>
  <c r="AO113" i="1"/>
  <c r="BA112" i="1"/>
  <c r="AY112" i="1"/>
  <c r="AW112" i="1"/>
  <c r="AU112" i="1"/>
  <c r="AS112" i="1"/>
  <c r="AQ112" i="1"/>
  <c r="AO112" i="1"/>
  <c r="BE111" i="1"/>
  <c r="BA111" i="1"/>
  <c r="AY111" i="1"/>
  <c r="AW111" i="1"/>
  <c r="AU111" i="1"/>
  <c r="AS111" i="1"/>
  <c r="AQ111" i="1"/>
  <c r="AO111" i="1"/>
  <c r="AK81" i="1"/>
  <c r="AK87" i="1"/>
  <c r="AK39" i="1"/>
  <c r="AW120" i="1"/>
  <c r="AW105" i="1"/>
  <c r="AW99" i="1"/>
  <c r="AW94" i="1"/>
  <c r="AW93" i="1"/>
  <c r="AW90" i="1"/>
  <c r="AW89" i="1"/>
  <c r="AW88" i="1"/>
  <c r="AW87" i="1"/>
  <c r="AW81" i="1"/>
  <c r="AW75" i="1"/>
  <c r="AW70" i="1"/>
  <c r="AW69" i="1"/>
  <c r="AW63" i="1"/>
  <c r="AW57" i="1"/>
  <c r="AW51" i="1"/>
  <c r="AW46" i="1"/>
  <c r="AW45" i="1"/>
  <c r="AW40" i="1"/>
  <c r="AW39" i="1"/>
  <c r="AQ120" i="1"/>
  <c r="AO120" i="1"/>
  <c r="AQ105" i="1"/>
  <c r="AO105" i="1"/>
  <c r="AQ99" i="1"/>
  <c r="AO99" i="1"/>
  <c r="AQ94" i="1"/>
  <c r="AO94" i="1"/>
  <c r="AQ93" i="1"/>
  <c r="AO93" i="1"/>
  <c r="AQ90" i="1"/>
  <c r="AO90" i="1"/>
  <c r="AQ89" i="1"/>
  <c r="AO89" i="1"/>
  <c r="AQ88" i="1"/>
  <c r="AO88" i="1"/>
  <c r="AQ87" i="1"/>
  <c r="AO87" i="1"/>
  <c r="AQ81" i="1"/>
  <c r="AO81" i="1"/>
  <c r="AQ75" i="1"/>
  <c r="AO75" i="1"/>
  <c r="AQ70" i="1"/>
  <c r="AO70" i="1"/>
  <c r="AQ69" i="1"/>
  <c r="AO69" i="1"/>
  <c r="AQ63" i="1"/>
  <c r="AO63" i="1"/>
  <c r="AQ57" i="1"/>
  <c r="AO57" i="1"/>
  <c r="AQ51" i="1"/>
  <c r="AO51" i="1"/>
  <c r="AQ46" i="1"/>
  <c r="AO46" i="1"/>
  <c r="AQ45" i="1"/>
  <c r="AO45" i="1"/>
  <c r="AQ40" i="1"/>
  <c r="AO40" i="1"/>
  <c r="AQ39" i="1"/>
  <c r="AO39" i="1"/>
  <c r="AK51" i="1"/>
  <c r="AK63" i="1"/>
  <c r="AK70" i="1"/>
  <c r="AK69" i="1"/>
  <c r="AK75" i="1"/>
  <c r="AK88" i="1"/>
  <c r="AK89" i="1"/>
  <c r="AK90" i="1"/>
  <c r="AK94" i="1"/>
  <c r="AK93" i="1"/>
  <c r="AK99" i="1"/>
  <c r="AK120" i="1"/>
  <c r="AK40" i="1"/>
  <c r="AK33" i="1"/>
  <c r="D120" i="1"/>
  <c r="D105" i="1"/>
  <c r="D99" i="1"/>
  <c r="D87" i="1"/>
  <c r="D81" i="1"/>
  <c r="D75" i="1"/>
  <c r="D69" i="1"/>
  <c r="D63" i="1"/>
  <c r="D57" i="1"/>
  <c r="D51" i="1"/>
  <c r="D33" i="1"/>
  <c r="AY33" i="1"/>
  <c r="BE33" i="1"/>
  <c r="AU34" i="1"/>
  <c r="AU35" i="1"/>
  <c r="AU36" i="1"/>
  <c r="AU37" i="1"/>
  <c r="AU38"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10" i="1"/>
  <c r="AU120" i="1"/>
  <c r="AU121" i="1"/>
  <c r="AU122" i="1"/>
  <c r="AU123" i="1"/>
  <c r="AU124" i="1"/>
  <c r="AU125" i="1"/>
  <c r="AO34" i="1"/>
  <c r="AQ34" i="1"/>
  <c r="AS34" i="1"/>
  <c r="AW34" i="1"/>
  <c r="AY34" i="1"/>
  <c r="BA34" i="1"/>
  <c r="AO35" i="1"/>
  <c r="AQ35" i="1"/>
  <c r="AS35" i="1"/>
  <c r="AW35" i="1"/>
  <c r="AY35" i="1"/>
  <c r="BA35" i="1"/>
  <c r="AO36" i="1"/>
  <c r="AQ36" i="1"/>
  <c r="AS36" i="1"/>
  <c r="AW36" i="1"/>
  <c r="AY36" i="1"/>
  <c r="BA36" i="1"/>
  <c r="AO37" i="1"/>
  <c r="AQ37" i="1"/>
  <c r="AS37" i="1"/>
  <c r="AW37" i="1"/>
  <c r="AY37" i="1"/>
  <c r="BA37" i="1"/>
  <c r="AO38" i="1"/>
  <c r="AQ38" i="1"/>
  <c r="AS38" i="1"/>
  <c r="AW38" i="1"/>
  <c r="AY38" i="1"/>
  <c r="BA38" i="1"/>
  <c r="AS39" i="1"/>
  <c r="AY39" i="1"/>
  <c r="BA39" i="1"/>
  <c r="AS40" i="1"/>
  <c r="AY40" i="1"/>
  <c r="BA40" i="1"/>
  <c r="AO41" i="1"/>
  <c r="AQ41" i="1"/>
  <c r="AS41" i="1"/>
  <c r="AW41" i="1"/>
  <c r="AY41" i="1"/>
  <c r="BA41" i="1"/>
  <c r="AO42" i="1"/>
  <c r="AQ42" i="1"/>
  <c r="AS42" i="1"/>
  <c r="AW42" i="1"/>
  <c r="AY42" i="1"/>
  <c r="BA42" i="1"/>
  <c r="AO43" i="1"/>
  <c r="AQ43" i="1"/>
  <c r="AS43" i="1"/>
  <c r="AW43" i="1"/>
  <c r="AY43" i="1"/>
  <c r="BA43" i="1"/>
  <c r="AO44" i="1"/>
  <c r="AQ44" i="1"/>
  <c r="AS44" i="1"/>
  <c r="AW44" i="1"/>
  <c r="AY44" i="1"/>
  <c r="BA44" i="1"/>
  <c r="AS45" i="1"/>
  <c r="AY45" i="1"/>
  <c r="BA45" i="1"/>
  <c r="AS46" i="1"/>
  <c r="AY46" i="1"/>
  <c r="BA46" i="1"/>
  <c r="AO47" i="1"/>
  <c r="AQ47" i="1"/>
  <c r="AS47" i="1"/>
  <c r="AW47" i="1"/>
  <c r="AY47" i="1"/>
  <c r="BA47" i="1"/>
  <c r="AO48" i="1"/>
  <c r="AQ48" i="1"/>
  <c r="AS48" i="1"/>
  <c r="AW48" i="1"/>
  <c r="AY48" i="1"/>
  <c r="BA48" i="1"/>
  <c r="AO49" i="1"/>
  <c r="AQ49" i="1"/>
  <c r="AS49" i="1"/>
  <c r="AW49" i="1"/>
  <c r="AY49" i="1"/>
  <c r="BA49" i="1"/>
  <c r="AO50" i="1"/>
  <c r="AQ50" i="1"/>
  <c r="AS50" i="1"/>
  <c r="AW50" i="1"/>
  <c r="AY50" i="1"/>
  <c r="BA50" i="1"/>
  <c r="AS51" i="1"/>
  <c r="AY51" i="1"/>
  <c r="BA51" i="1"/>
  <c r="AO52" i="1"/>
  <c r="AQ52" i="1"/>
  <c r="AS52" i="1"/>
  <c r="AW52" i="1"/>
  <c r="AY52" i="1"/>
  <c r="BA52" i="1"/>
  <c r="AO53" i="1"/>
  <c r="AQ53" i="1"/>
  <c r="AS53" i="1"/>
  <c r="AW53" i="1"/>
  <c r="AY53" i="1"/>
  <c r="BA53" i="1"/>
  <c r="AO54" i="1"/>
  <c r="AQ54" i="1"/>
  <c r="AS54" i="1"/>
  <c r="AW54" i="1"/>
  <c r="AY54" i="1"/>
  <c r="BA54" i="1"/>
  <c r="AO55" i="1"/>
  <c r="AQ55" i="1"/>
  <c r="AS55" i="1"/>
  <c r="AW55" i="1"/>
  <c r="AY55" i="1"/>
  <c r="BA55" i="1"/>
  <c r="AO56" i="1"/>
  <c r="AQ56" i="1"/>
  <c r="AS56" i="1"/>
  <c r="AW56" i="1"/>
  <c r="AY56" i="1"/>
  <c r="BA56" i="1"/>
  <c r="AS57" i="1"/>
  <c r="AY57" i="1"/>
  <c r="BA57" i="1"/>
  <c r="AO58" i="1"/>
  <c r="AQ58" i="1"/>
  <c r="AS58" i="1"/>
  <c r="AW58" i="1"/>
  <c r="AY58" i="1"/>
  <c r="BA58" i="1"/>
  <c r="AO59" i="1"/>
  <c r="AQ59" i="1"/>
  <c r="AS59" i="1"/>
  <c r="AW59" i="1"/>
  <c r="AY59" i="1"/>
  <c r="BA59" i="1"/>
  <c r="AO60" i="1"/>
  <c r="AQ60" i="1"/>
  <c r="AS60" i="1"/>
  <c r="AW60" i="1"/>
  <c r="AY60" i="1"/>
  <c r="BA60" i="1"/>
  <c r="AO61" i="1"/>
  <c r="AQ61" i="1"/>
  <c r="AS61" i="1"/>
  <c r="AW61" i="1"/>
  <c r="AY61" i="1"/>
  <c r="BA61" i="1"/>
  <c r="AO62" i="1"/>
  <c r="AQ62" i="1"/>
  <c r="AS62" i="1"/>
  <c r="AW62" i="1"/>
  <c r="AY62" i="1"/>
  <c r="BA62" i="1"/>
  <c r="AS63" i="1"/>
  <c r="AY63" i="1"/>
  <c r="BA63" i="1"/>
  <c r="AO64" i="1"/>
  <c r="AQ64" i="1"/>
  <c r="AS64" i="1"/>
  <c r="AW64" i="1"/>
  <c r="AY64" i="1"/>
  <c r="BA64" i="1"/>
  <c r="AO65" i="1"/>
  <c r="AQ65" i="1"/>
  <c r="AS65" i="1"/>
  <c r="AW65" i="1"/>
  <c r="AY65" i="1"/>
  <c r="BA65" i="1"/>
  <c r="AO66" i="1"/>
  <c r="AQ66" i="1"/>
  <c r="AS66" i="1"/>
  <c r="AW66" i="1"/>
  <c r="AY66" i="1"/>
  <c r="BA66" i="1"/>
  <c r="AO67" i="1"/>
  <c r="AQ67" i="1"/>
  <c r="AS67" i="1"/>
  <c r="AW67" i="1"/>
  <c r="AY67" i="1"/>
  <c r="BA67" i="1"/>
  <c r="AO68" i="1"/>
  <c r="AQ68" i="1"/>
  <c r="AS68" i="1"/>
  <c r="AW68" i="1"/>
  <c r="AY68" i="1"/>
  <c r="BA68" i="1"/>
  <c r="AS69" i="1"/>
  <c r="AY69" i="1"/>
  <c r="BA69" i="1"/>
  <c r="AS70" i="1"/>
  <c r="AY70" i="1"/>
  <c r="BA70" i="1"/>
  <c r="AO71" i="1"/>
  <c r="AQ71" i="1"/>
  <c r="AS71" i="1"/>
  <c r="AW71" i="1"/>
  <c r="AY71" i="1"/>
  <c r="BA71" i="1"/>
  <c r="AO72" i="1"/>
  <c r="AQ72" i="1"/>
  <c r="AS72" i="1"/>
  <c r="AW72" i="1"/>
  <c r="AY72" i="1"/>
  <c r="BA72" i="1"/>
  <c r="AO73" i="1"/>
  <c r="AQ73" i="1"/>
  <c r="AS73" i="1"/>
  <c r="AW73" i="1"/>
  <c r="AY73" i="1"/>
  <c r="BA73" i="1"/>
  <c r="AO74" i="1"/>
  <c r="AQ74" i="1"/>
  <c r="AS74" i="1"/>
  <c r="AW74" i="1"/>
  <c r="AY74" i="1"/>
  <c r="BA74" i="1"/>
  <c r="AS75" i="1"/>
  <c r="AY75" i="1"/>
  <c r="BA75" i="1"/>
  <c r="AO76" i="1"/>
  <c r="AQ76" i="1"/>
  <c r="AS76" i="1"/>
  <c r="AW76" i="1"/>
  <c r="AY76" i="1"/>
  <c r="BA76" i="1"/>
  <c r="AO77" i="1"/>
  <c r="AQ77" i="1"/>
  <c r="AS77" i="1"/>
  <c r="AW77" i="1"/>
  <c r="AY77" i="1"/>
  <c r="BA77" i="1"/>
  <c r="AO78" i="1"/>
  <c r="AQ78" i="1"/>
  <c r="AS78" i="1"/>
  <c r="AW78" i="1"/>
  <c r="AY78" i="1"/>
  <c r="BA78" i="1"/>
  <c r="AO79" i="1"/>
  <c r="AQ79" i="1"/>
  <c r="AS79" i="1"/>
  <c r="AW79" i="1"/>
  <c r="AY79" i="1"/>
  <c r="BA79" i="1"/>
  <c r="AO80" i="1"/>
  <c r="AQ80" i="1"/>
  <c r="AS80" i="1"/>
  <c r="AW80" i="1"/>
  <c r="AY80" i="1"/>
  <c r="BA80" i="1"/>
  <c r="AS81" i="1"/>
  <c r="AY81" i="1"/>
  <c r="BA81" i="1"/>
  <c r="AO82" i="1"/>
  <c r="AQ82" i="1"/>
  <c r="AS82" i="1"/>
  <c r="AW82" i="1"/>
  <c r="AY82" i="1"/>
  <c r="BA82" i="1"/>
  <c r="AO83" i="1"/>
  <c r="AQ83" i="1"/>
  <c r="AS83" i="1"/>
  <c r="AW83" i="1"/>
  <c r="AY83" i="1"/>
  <c r="BA83" i="1"/>
  <c r="AO84" i="1"/>
  <c r="AQ84" i="1"/>
  <c r="AS84" i="1"/>
  <c r="AW84" i="1"/>
  <c r="AY84" i="1"/>
  <c r="BA84" i="1"/>
  <c r="AO85" i="1"/>
  <c r="AQ85" i="1"/>
  <c r="AS85" i="1"/>
  <c r="AW85" i="1"/>
  <c r="AY85" i="1"/>
  <c r="BA85" i="1"/>
  <c r="AO86" i="1"/>
  <c r="AQ86" i="1"/>
  <c r="AS86" i="1"/>
  <c r="AW86" i="1"/>
  <c r="AY86" i="1"/>
  <c r="BA86" i="1"/>
  <c r="AS87" i="1"/>
  <c r="AY87" i="1"/>
  <c r="BA87" i="1"/>
  <c r="AS88" i="1"/>
  <c r="AY88" i="1"/>
  <c r="BA88" i="1"/>
  <c r="AS89" i="1"/>
  <c r="AY89" i="1"/>
  <c r="BA89" i="1"/>
  <c r="AS90" i="1"/>
  <c r="AY90" i="1"/>
  <c r="BA90" i="1"/>
  <c r="AO91" i="1"/>
  <c r="AQ91" i="1"/>
  <c r="AS91" i="1"/>
  <c r="AW91" i="1"/>
  <c r="AY91" i="1"/>
  <c r="BA91" i="1"/>
  <c r="AO92" i="1"/>
  <c r="AQ92" i="1"/>
  <c r="AS92" i="1"/>
  <c r="AW92" i="1"/>
  <c r="AY92" i="1"/>
  <c r="BA92" i="1"/>
  <c r="AS93" i="1"/>
  <c r="AY93" i="1"/>
  <c r="BA93" i="1"/>
  <c r="AS94" i="1"/>
  <c r="AY94" i="1"/>
  <c r="BA94" i="1"/>
  <c r="AO95" i="1"/>
  <c r="AQ95" i="1"/>
  <c r="AS95" i="1"/>
  <c r="AW95" i="1"/>
  <c r="AY95" i="1"/>
  <c r="BA95" i="1"/>
  <c r="AO96" i="1"/>
  <c r="AQ96" i="1"/>
  <c r="AS96" i="1"/>
  <c r="AW96" i="1"/>
  <c r="AY96" i="1"/>
  <c r="BA96" i="1"/>
  <c r="AO97" i="1"/>
  <c r="AQ97" i="1"/>
  <c r="AS97" i="1"/>
  <c r="AW97" i="1"/>
  <c r="AY97" i="1"/>
  <c r="BA97" i="1"/>
  <c r="AO98" i="1"/>
  <c r="AQ98" i="1"/>
  <c r="AS98" i="1"/>
  <c r="AW98" i="1"/>
  <c r="AY98" i="1"/>
  <c r="BA98" i="1"/>
  <c r="AS99" i="1"/>
  <c r="AY99" i="1"/>
  <c r="BA99" i="1"/>
  <c r="AO100" i="1"/>
  <c r="AQ100" i="1"/>
  <c r="AS100" i="1"/>
  <c r="AW100" i="1"/>
  <c r="AY100" i="1"/>
  <c r="BA100" i="1"/>
  <c r="AO101" i="1"/>
  <c r="AQ101" i="1"/>
  <c r="AS101" i="1"/>
  <c r="AW101" i="1"/>
  <c r="AY101" i="1"/>
  <c r="BA101" i="1"/>
  <c r="AO102" i="1"/>
  <c r="AQ102" i="1"/>
  <c r="AS102" i="1"/>
  <c r="AW102" i="1"/>
  <c r="AY102" i="1"/>
  <c r="BA102" i="1"/>
  <c r="AO103" i="1"/>
  <c r="AQ103" i="1"/>
  <c r="AS103" i="1"/>
  <c r="AW103" i="1"/>
  <c r="AY103" i="1"/>
  <c r="BA103" i="1"/>
  <c r="AO104" i="1"/>
  <c r="AQ104" i="1"/>
  <c r="AS104" i="1"/>
  <c r="AW104" i="1"/>
  <c r="AY104" i="1"/>
  <c r="BA104" i="1"/>
  <c r="AS105" i="1"/>
  <c r="AY105" i="1"/>
  <c r="BA105" i="1"/>
  <c r="AO106" i="1"/>
  <c r="AQ106" i="1"/>
  <c r="AS106" i="1"/>
  <c r="AW106" i="1"/>
  <c r="AY106" i="1"/>
  <c r="BA106" i="1"/>
  <c r="AO107" i="1"/>
  <c r="AQ107" i="1"/>
  <c r="AS107" i="1"/>
  <c r="AW107" i="1"/>
  <c r="AY107" i="1"/>
  <c r="BA107" i="1"/>
  <c r="AO108" i="1"/>
  <c r="AQ108" i="1"/>
  <c r="AS108" i="1"/>
  <c r="AW108" i="1"/>
  <c r="AY108" i="1"/>
  <c r="BA108" i="1"/>
  <c r="AO109" i="1"/>
  <c r="AQ109" i="1"/>
  <c r="AS109" i="1"/>
  <c r="AW109" i="1"/>
  <c r="AY109" i="1"/>
  <c r="BA109" i="1"/>
  <c r="AO110" i="1"/>
  <c r="AQ110" i="1"/>
  <c r="AS110" i="1"/>
  <c r="AW110" i="1"/>
  <c r="AY110" i="1"/>
  <c r="BA110" i="1"/>
  <c r="AS120" i="1"/>
  <c r="AY120" i="1"/>
  <c r="BA120" i="1"/>
  <c r="AO121" i="1"/>
  <c r="AQ121" i="1"/>
  <c r="AS121" i="1"/>
  <c r="AW121" i="1"/>
  <c r="AY121" i="1"/>
  <c r="BA121" i="1"/>
  <c r="AO122" i="1"/>
  <c r="AQ122" i="1"/>
  <c r="AS122" i="1"/>
  <c r="AW122" i="1"/>
  <c r="AY122" i="1"/>
  <c r="BA122" i="1"/>
  <c r="AO123" i="1"/>
  <c r="AQ123" i="1"/>
  <c r="AS123" i="1"/>
  <c r="AW123" i="1"/>
  <c r="AY123" i="1"/>
  <c r="BA123" i="1"/>
  <c r="AO124" i="1"/>
  <c r="AQ124" i="1"/>
  <c r="AS124" i="1"/>
  <c r="AW124" i="1"/>
  <c r="AY124" i="1"/>
  <c r="BA124" i="1"/>
  <c r="AO125" i="1"/>
  <c r="AQ125" i="1"/>
  <c r="AS125" i="1"/>
  <c r="AW125" i="1"/>
  <c r="AY125" i="1"/>
  <c r="BA125" i="1"/>
  <c r="AO33" i="1"/>
  <c r="AQ33" i="1"/>
  <c r="AS33" i="1"/>
  <c r="AU33" i="1"/>
  <c r="AW33" i="1"/>
  <c r="BA33" i="1"/>
  <c r="U11" i="3"/>
  <c r="U10" i="3"/>
  <c r="U9" i="3"/>
  <c r="U8" i="3"/>
  <c r="U7" i="3"/>
  <c r="U6" i="3"/>
  <c r="U5" i="3"/>
  <c r="U4" i="3"/>
  <c r="U3" i="3"/>
  <c r="AE33" i="1"/>
  <c r="AH33" i="1" s="1"/>
  <c r="AG39" i="1"/>
  <c r="AH40" i="1"/>
  <c r="AH41" i="1"/>
  <c r="AH42" i="1"/>
  <c r="AH43" i="1"/>
  <c r="AH44" i="1"/>
  <c r="AG45" i="1"/>
  <c r="AH46" i="1"/>
  <c r="AH47" i="1"/>
  <c r="AH48" i="1"/>
  <c r="AH49" i="1"/>
  <c r="AH50" i="1"/>
  <c r="BE125" i="1"/>
  <c r="AH125" i="1"/>
  <c r="BE124" i="1"/>
  <c r="AH124" i="1"/>
  <c r="BE123" i="1"/>
  <c r="AH123" i="1"/>
  <c r="BE122" i="1"/>
  <c r="AH122" i="1"/>
  <c r="BE121" i="1"/>
  <c r="AH121" i="1"/>
  <c r="BE120" i="1"/>
  <c r="AG120" i="1"/>
  <c r="AE120" i="1"/>
  <c r="AH120" i="1" s="1"/>
  <c r="AH119" i="1"/>
  <c r="AH115" i="1"/>
  <c r="AH114" i="1"/>
  <c r="AH113" i="1"/>
  <c r="AH112" i="1"/>
  <c r="AG111" i="1"/>
  <c r="AE111" i="1"/>
  <c r="AH111" i="1" s="1"/>
  <c r="AI111" i="1" s="1"/>
  <c r="BE110" i="1"/>
  <c r="AH110" i="1"/>
  <c r="BE109" i="1"/>
  <c r="AH109" i="1"/>
  <c r="BE108" i="1"/>
  <c r="AH108" i="1"/>
  <c r="BE107" i="1"/>
  <c r="AH107" i="1"/>
  <c r="BE106" i="1"/>
  <c r="AH106" i="1"/>
  <c r="BE105" i="1"/>
  <c r="AG105" i="1"/>
  <c r="AE105" i="1"/>
  <c r="AH105" i="1" s="1"/>
  <c r="BE104" i="1"/>
  <c r="AH104" i="1"/>
  <c r="BE103" i="1"/>
  <c r="AH103" i="1"/>
  <c r="BE102" i="1"/>
  <c r="AH102" i="1"/>
  <c r="BE101" i="1"/>
  <c r="AH101" i="1"/>
  <c r="BE100" i="1"/>
  <c r="AH100" i="1"/>
  <c r="BE99" i="1"/>
  <c r="AG99" i="1"/>
  <c r="AE99" i="1"/>
  <c r="AH99" i="1" s="1"/>
  <c r="BE98" i="1"/>
  <c r="AH98" i="1"/>
  <c r="BE97" i="1"/>
  <c r="AH97" i="1"/>
  <c r="BE96" i="1"/>
  <c r="AH96" i="1"/>
  <c r="BE95" i="1"/>
  <c r="AH95" i="1"/>
  <c r="BE94" i="1"/>
  <c r="AH94" i="1"/>
  <c r="BE93" i="1"/>
  <c r="AG93" i="1"/>
  <c r="AE93" i="1"/>
  <c r="AH93" i="1" s="1"/>
  <c r="BM93" i="1" s="1"/>
  <c r="BE92" i="1"/>
  <c r="AH92" i="1"/>
  <c r="BE91" i="1"/>
  <c r="AH91" i="1"/>
  <c r="BE90" i="1"/>
  <c r="AH90" i="1"/>
  <c r="BE89" i="1"/>
  <c r="AH89" i="1"/>
  <c r="BE88" i="1"/>
  <c r="AH88" i="1"/>
  <c r="BE87" i="1"/>
  <c r="AG87" i="1"/>
  <c r="AE87" i="1"/>
  <c r="AH87" i="1" s="1"/>
  <c r="BE86" i="1"/>
  <c r="AH86" i="1"/>
  <c r="BE85" i="1"/>
  <c r="AH85" i="1"/>
  <c r="BE84" i="1"/>
  <c r="AH84" i="1"/>
  <c r="BE83" i="1"/>
  <c r="AH83" i="1"/>
  <c r="BE82" i="1"/>
  <c r="AH82" i="1"/>
  <c r="BE81" i="1"/>
  <c r="AG81" i="1"/>
  <c r="AE81" i="1"/>
  <c r="AH81" i="1" s="1"/>
  <c r="AI81" i="1" s="1"/>
  <c r="BE80" i="1"/>
  <c r="AH80" i="1"/>
  <c r="BE79" i="1"/>
  <c r="AH79" i="1"/>
  <c r="BE78" i="1"/>
  <c r="AH78" i="1"/>
  <c r="BE77" i="1"/>
  <c r="AH77" i="1"/>
  <c r="BE76" i="1"/>
  <c r="AH76" i="1"/>
  <c r="BE75" i="1"/>
  <c r="AG75" i="1"/>
  <c r="AE75" i="1"/>
  <c r="AH75" i="1" s="1"/>
  <c r="AH74" i="1"/>
  <c r="AH73" i="1"/>
  <c r="AH72" i="1"/>
  <c r="AH71" i="1"/>
  <c r="BE70" i="1"/>
  <c r="AH70" i="1"/>
  <c r="BE69" i="1"/>
  <c r="AG69" i="1"/>
  <c r="AE69" i="1"/>
  <c r="AH69" i="1" s="1"/>
  <c r="BM69" i="1" s="1"/>
  <c r="AH68" i="1"/>
  <c r="AH67" i="1"/>
  <c r="AH66" i="1"/>
  <c r="AH65" i="1"/>
  <c r="AH64" i="1"/>
  <c r="BE63" i="1"/>
  <c r="AG63" i="1"/>
  <c r="AE63" i="1"/>
  <c r="AH63" i="1" s="1"/>
  <c r="AJ63" i="1" s="1"/>
  <c r="AH62" i="1"/>
  <c r="AH61" i="1"/>
  <c r="AH60" i="1"/>
  <c r="AH59" i="1"/>
  <c r="AH58" i="1"/>
  <c r="BE57" i="1"/>
  <c r="AG57" i="1"/>
  <c r="AE57" i="1"/>
  <c r="AH57" i="1" s="1"/>
  <c r="AH56" i="1"/>
  <c r="AH55" i="1"/>
  <c r="AH54" i="1"/>
  <c r="AH53" i="1"/>
  <c r="AH52" i="1"/>
  <c r="BE51" i="1"/>
  <c r="AG51" i="1"/>
  <c r="AE51" i="1"/>
  <c r="AH51" i="1" s="1"/>
  <c r="BM51" i="1" s="1"/>
  <c r="BE46" i="1"/>
  <c r="BE45" i="1"/>
  <c r="AE45" i="1"/>
  <c r="AH45" i="1" s="1"/>
  <c r="BE40" i="1"/>
  <c r="BE39" i="1"/>
  <c r="AE39" i="1"/>
  <c r="AH39" i="1" s="1"/>
  <c r="AH38" i="1"/>
  <c r="AH37" i="1"/>
  <c r="AH36" i="1"/>
  <c r="AH35" i="1"/>
  <c r="AH34" i="1"/>
  <c r="AG33" i="1"/>
  <c r="BI120" i="1"/>
  <c r="BJ120" i="1" s="1"/>
  <c r="BB125" i="1" l="1"/>
  <c r="BC125" i="1" s="1"/>
  <c r="BF125" i="1" s="1"/>
  <c r="BG125" i="1" s="1"/>
  <c r="BB123" i="1"/>
  <c r="BC123" i="1" s="1"/>
  <c r="BF123" i="1" s="1"/>
  <c r="BG123" i="1" s="1"/>
  <c r="BB121" i="1"/>
  <c r="BC121" i="1" s="1"/>
  <c r="BF121" i="1" s="1"/>
  <c r="BG121" i="1" s="1"/>
  <c r="BB109" i="1"/>
  <c r="BC109" i="1" s="1"/>
  <c r="BF109" i="1" s="1"/>
  <c r="BG109" i="1" s="1"/>
  <c r="BB107" i="1"/>
  <c r="BC107" i="1" s="1"/>
  <c r="BF107" i="1" s="1"/>
  <c r="BG107" i="1" s="1"/>
  <c r="BB101" i="1"/>
  <c r="BC101" i="1" s="1"/>
  <c r="BF101" i="1" s="1"/>
  <c r="BG101" i="1" s="1"/>
  <c r="BB99" i="1"/>
  <c r="BC99" i="1" s="1"/>
  <c r="BF99" i="1" s="1"/>
  <c r="BG99" i="1" s="1"/>
  <c r="BH99" i="1" s="1"/>
  <c r="BI99" i="1" s="1"/>
  <c r="BJ99" i="1" s="1"/>
  <c r="BK99" i="1" s="1"/>
  <c r="BL99" i="1" s="1"/>
  <c r="BB98" i="1"/>
  <c r="BC98" i="1" s="1"/>
  <c r="BF98" i="1" s="1"/>
  <c r="BG98" i="1" s="1"/>
  <c r="BB96" i="1"/>
  <c r="BC96" i="1" s="1"/>
  <c r="BF96" i="1" s="1"/>
  <c r="BG96" i="1" s="1"/>
  <c r="BB93" i="1"/>
  <c r="BC93" i="1" s="1"/>
  <c r="BF93" i="1" s="1"/>
  <c r="BG93" i="1" s="1"/>
  <c r="BB91" i="1"/>
  <c r="BC91" i="1" s="1"/>
  <c r="BF91" i="1" s="1"/>
  <c r="BG91" i="1" s="1"/>
  <c r="BB89" i="1"/>
  <c r="BC89" i="1" s="1"/>
  <c r="BF89" i="1" s="1"/>
  <c r="BG89" i="1" s="1"/>
  <c r="BB85" i="1"/>
  <c r="BC85" i="1" s="1"/>
  <c r="BF85" i="1" s="1"/>
  <c r="BG85" i="1" s="1"/>
  <c r="BB83" i="1"/>
  <c r="BC83" i="1" s="1"/>
  <c r="BF83" i="1" s="1"/>
  <c r="BG83" i="1" s="1"/>
  <c r="BB80" i="1"/>
  <c r="BC80" i="1" s="1"/>
  <c r="BF80" i="1" s="1"/>
  <c r="BG80" i="1" s="1"/>
  <c r="BB78" i="1"/>
  <c r="BC78" i="1" s="1"/>
  <c r="BF78" i="1" s="1"/>
  <c r="BG78" i="1" s="1"/>
  <c r="BB76" i="1"/>
  <c r="BC76" i="1" s="1"/>
  <c r="BF76" i="1" s="1"/>
  <c r="BG76" i="1" s="1"/>
  <c r="BB69" i="1"/>
  <c r="BC69" i="1" s="1"/>
  <c r="BF69" i="1" s="1"/>
  <c r="BG69" i="1" s="1"/>
  <c r="BB57" i="1"/>
  <c r="BC57" i="1" s="1"/>
  <c r="BF57" i="1" s="1"/>
  <c r="BG57" i="1" s="1"/>
  <c r="BH57" i="1" s="1"/>
  <c r="BI57" i="1" s="1"/>
  <c r="BJ57" i="1" s="1"/>
  <c r="BK57" i="1" s="1"/>
  <c r="BL57" i="1" s="1"/>
  <c r="BB51" i="1"/>
  <c r="BC51" i="1" s="1"/>
  <c r="BF51" i="1" s="1"/>
  <c r="BG51" i="1" s="1"/>
  <c r="BB45" i="1"/>
  <c r="BC45" i="1" s="1"/>
  <c r="BF45" i="1" s="1"/>
  <c r="BG45" i="1" s="1"/>
  <c r="BB39" i="1"/>
  <c r="BC39" i="1" s="1"/>
  <c r="BF39" i="1" s="1"/>
  <c r="BG39" i="1" s="1"/>
  <c r="BB102" i="1"/>
  <c r="BC102" i="1" s="1"/>
  <c r="BF102" i="1" s="1"/>
  <c r="BG102" i="1" s="1"/>
  <c r="BB82" i="1"/>
  <c r="BC82" i="1" s="1"/>
  <c r="BF82" i="1" s="1"/>
  <c r="BG82" i="1" s="1"/>
  <c r="BB77" i="1"/>
  <c r="BC77" i="1" s="1"/>
  <c r="BF77" i="1" s="1"/>
  <c r="BG77" i="1" s="1"/>
  <c r="BB40" i="1"/>
  <c r="BC40" i="1" s="1"/>
  <c r="BF40" i="1" s="1"/>
  <c r="BG40" i="1" s="1"/>
  <c r="BB70" i="1"/>
  <c r="BC70" i="1" s="1"/>
  <c r="BF70" i="1" s="1"/>
  <c r="BG70" i="1" s="1"/>
  <c r="BB81" i="1"/>
  <c r="BC81" i="1" s="1"/>
  <c r="BF81" i="1" s="1"/>
  <c r="BG81" i="1" s="1"/>
  <c r="BH81" i="1" s="1"/>
  <c r="BI81" i="1" s="1"/>
  <c r="BJ81" i="1" s="1"/>
  <c r="BK81" i="1" s="1"/>
  <c r="BL81" i="1" s="1"/>
  <c r="BB88" i="1"/>
  <c r="BC88" i="1" s="1"/>
  <c r="BF88" i="1" s="1"/>
  <c r="BG88" i="1" s="1"/>
  <c r="BB94" i="1"/>
  <c r="BC94" i="1" s="1"/>
  <c r="BF94" i="1" s="1"/>
  <c r="BG94" i="1" s="1"/>
  <c r="BB105" i="1"/>
  <c r="BC105" i="1" s="1"/>
  <c r="BF105" i="1" s="1"/>
  <c r="BG105" i="1" s="1"/>
  <c r="BH105" i="1" s="1"/>
  <c r="BI105" i="1" s="1"/>
  <c r="BJ105" i="1" s="1"/>
  <c r="BK105" i="1" s="1"/>
  <c r="BL105" i="1" s="1"/>
  <c r="AI63" i="1"/>
  <c r="BM99" i="1"/>
  <c r="AJ99" i="1"/>
  <c r="BB90" i="1"/>
  <c r="BC90" i="1" s="1"/>
  <c r="BF90" i="1" s="1"/>
  <c r="BG90" i="1" s="1"/>
  <c r="BB79" i="1"/>
  <c r="BC79" i="1" s="1"/>
  <c r="BF79" i="1" s="1"/>
  <c r="BG79" i="1" s="1"/>
  <c r="BB46" i="1"/>
  <c r="BC46" i="1" s="1"/>
  <c r="BF46" i="1" s="1"/>
  <c r="BG46" i="1" s="1"/>
  <c r="BB75" i="1"/>
  <c r="BC75" i="1" s="1"/>
  <c r="BF75" i="1" s="1"/>
  <c r="BG75" i="1" s="1"/>
  <c r="BH75" i="1" s="1"/>
  <c r="BI75" i="1" s="1"/>
  <c r="BJ75" i="1" s="1"/>
  <c r="BK75" i="1" s="1"/>
  <c r="BL75" i="1" s="1"/>
  <c r="BB124" i="1"/>
  <c r="BC124" i="1" s="1"/>
  <c r="BF124" i="1" s="1"/>
  <c r="BG124" i="1" s="1"/>
  <c r="BB122" i="1"/>
  <c r="BC122" i="1" s="1"/>
  <c r="BF122" i="1" s="1"/>
  <c r="BG122" i="1" s="1"/>
  <c r="BB110" i="1"/>
  <c r="BC110" i="1" s="1"/>
  <c r="BF110" i="1" s="1"/>
  <c r="BG110" i="1" s="1"/>
  <c r="BB106" i="1"/>
  <c r="BC106" i="1" s="1"/>
  <c r="BF106" i="1" s="1"/>
  <c r="BG106" i="1" s="1"/>
  <c r="BB104" i="1"/>
  <c r="BC104" i="1" s="1"/>
  <c r="BF104" i="1" s="1"/>
  <c r="BG104" i="1" s="1"/>
  <c r="BB97" i="1"/>
  <c r="BC97" i="1" s="1"/>
  <c r="BF97" i="1" s="1"/>
  <c r="BG97" i="1" s="1"/>
  <c r="BB95" i="1"/>
  <c r="BC95" i="1" s="1"/>
  <c r="BF95" i="1" s="1"/>
  <c r="BG95" i="1" s="1"/>
  <c r="BB100" i="1"/>
  <c r="BC100" i="1" s="1"/>
  <c r="BF100" i="1" s="1"/>
  <c r="BG100" i="1" s="1"/>
  <c r="BB92" i="1"/>
  <c r="BC92" i="1" s="1"/>
  <c r="BF92" i="1" s="1"/>
  <c r="BG92" i="1" s="1"/>
  <c r="BB86" i="1"/>
  <c r="BC86" i="1" s="1"/>
  <c r="BF86" i="1" s="1"/>
  <c r="BG86" i="1" s="1"/>
  <c r="BB63" i="1"/>
  <c r="BC63" i="1" s="1"/>
  <c r="BF63" i="1" s="1"/>
  <c r="BG63" i="1" s="1"/>
  <c r="BH63" i="1" s="1"/>
  <c r="BI63" i="1" s="1"/>
  <c r="BJ63" i="1" s="1"/>
  <c r="BK63" i="1" s="1"/>
  <c r="BL63" i="1" s="1"/>
  <c r="BB108" i="1"/>
  <c r="BC108" i="1" s="1"/>
  <c r="BF108" i="1" s="1"/>
  <c r="BG108" i="1" s="1"/>
  <c r="BB103" i="1"/>
  <c r="BC103" i="1" s="1"/>
  <c r="BF103" i="1" s="1"/>
  <c r="BG103" i="1" s="1"/>
  <c r="BB87" i="1"/>
  <c r="BC87" i="1" s="1"/>
  <c r="BF87" i="1" s="1"/>
  <c r="BG87" i="1" s="1"/>
  <c r="BB120" i="1"/>
  <c r="BB84" i="1"/>
  <c r="BC84" i="1" s="1"/>
  <c r="BF84" i="1" s="1"/>
  <c r="BG84" i="1" s="1"/>
  <c r="BB33" i="1"/>
  <c r="BC33" i="1" s="1"/>
  <c r="BF33" i="1" s="1"/>
  <c r="BG33" i="1" s="1"/>
  <c r="BH33" i="1" s="1"/>
  <c r="BI33" i="1" s="1"/>
  <c r="BJ33" i="1" s="1"/>
  <c r="BK33" i="1" s="1"/>
  <c r="BL33" i="1" s="1"/>
  <c r="AJ87" i="1"/>
  <c r="AI87" i="1"/>
  <c r="AJ75" i="1"/>
  <c r="BM75" i="1"/>
  <c r="AI99" i="1"/>
  <c r="BM63" i="1"/>
  <c r="AI69" i="1"/>
  <c r="BM39" i="1"/>
  <c r="AI39" i="1"/>
  <c r="BB111" i="1"/>
  <c r="BC111" i="1" s="1"/>
  <c r="BF111" i="1" s="1"/>
  <c r="BG111" i="1" s="1"/>
  <c r="BH111" i="1" s="1"/>
  <c r="BI111" i="1" s="1"/>
  <c r="BJ111" i="1" s="1"/>
  <c r="BK111" i="1" s="1"/>
  <c r="BL111" i="1" s="1"/>
  <c r="BB115" i="1"/>
  <c r="BC115" i="1" s="1"/>
  <c r="BF115" i="1" s="1"/>
  <c r="AJ69" i="1"/>
  <c r="AI57" i="1"/>
  <c r="AJ57" i="1"/>
  <c r="BM57" i="1"/>
  <c r="AJ93" i="1"/>
  <c r="AI93" i="1"/>
  <c r="BM105" i="1"/>
  <c r="AI105" i="1"/>
  <c r="AJ105" i="1"/>
  <c r="AJ39" i="1"/>
  <c r="BM45" i="1"/>
  <c r="AJ45" i="1"/>
  <c r="AI45" i="1"/>
  <c r="BM120" i="1"/>
  <c r="AJ120" i="1"/>
  <c r="AI120" i="1"/>
  <c r="AI51" i="1"/>
  <c r="AJ51" i="1"/>
  <c r="BM81" i="1"/>
  <c r="AJ81" i="1"/>
  <c r="BK120" i="1"/>
  <c r="BL120" i="1" s="1"/>
  <c r="AI33" i="1"/>
  <c r="BM33" i="1"/>
  <c r="AJ33" i="1"/>
  <c r="AJ111" i="1"/>
  <c r="BM111" i="1"/>
  <c r="AI75" i="1"/>
  <c r="BM87" i="1"/>
  <c r="BH45" i="1" l="1"/>
  <c r="BI45" i="1" s="1"/>
  <c r="BJ45" i="1" s="1"/>
  <c r="BK45" i="1" s="1"/>
  <c r="BL45" i="1" s="1"/>
  <c r="BN45" i="1" s="1"/>
  <c r="BO45" i="1" s="1"/>
  <c r="BH39" i="1"/>
  <c r="BI39" i="1" s="1"/>
  <c r="BJ39" i="1" s="1"/>
  <c r="BK39" i="1" s="1"/>
  <c r="BL39" i="1" s="1"/>
  <c r="BN39" i="1" s="1"/>
  <c r="BO39" i="1" s="1"/>
  <c r="BC120" i="1"/>
  <c r="BF120" i="1" s="1"/>
  <c r="BG120" i="1" s="1"/>
  <c r="BI126" i="1"/>
  <c r="BJ126" i="1" s="1"/>
  <c r="BK126" i="1" s="1"/>
  <c r="BL126" i="1" s="1"/>
  <c r="BN126" i="1" s="1"/>
  <c r="BH51" i="1"/>
  <c r="BI51" i="1" s="1"/>
  <c r="BJ51" i="1" s="1"/>
  <c r="BK51" i="1" s="1"/>
  <c r="BL51" i="1" s="1"/>
  <c r="BN51" i="1" s="1"/>
  <c r="BO51" i="1" s="1"/>
  <c r="BH93" i="1"/>
  <c r="BI93" i="1" s="1"/>
  <c r="BJ93" i="1" s="1"/>
  <c r="BK93" i="1" s="1"/>
  <c r="BL93" i="1" s="1"/>
  <c r="BN93" i="1" s="1"/>
  <c r="BO93" i="1" s="1"/>
  <c r="BH87" i="1"/>
  <c r="BI87" i="1" s="1"/>
  <c r="BJ87" i="1" s="1"/>
  <c r="BK87" i="1" s="1"/>
  <c r="BL87" i="1" s="1"/>
  <c r="BN87" i="1" s="1"/>
  <c r="BO87" i="1" s="1"/>
  <c r="BN105" i="1"/>
  <c r="BO105" i="1" s="1"/>
  <c r="BN111" i="1"/>
  <c r="BO111" i="1" s="1"/>
  <c r="BN63" i="1"/>
  <c r="BH69" i="1"/>
  <c r="BI69" i="1" s="1"/>
  <c r="BJ69" i="1" s="1"/>
  <c r="BK69" i="1" s="1"/>
  <c r="BL69" i="1" s="1"/>
  <c r="BN69" i="1" s="1"/>
  <c r="BO69" i="1" s="1"/>
  <c r="BN120" i="1"/>
  <c r="BN99" i="1"/>
  <c r="BO99" i="1" s="1"/>
  <c r="BN81" i="1"/>
  <c r="BO81" i="1" s="1"/>
  <c r="BN75" i="1"/>
  <c r="BO75" i="1" s="1"/>
  <c r="BN33" i="1"/>
  <c r="BO33" i="1" s="1"/>
  <c r="BN5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DIGITAL EXITO</author>
  </authors>
  <commentList>
    <comment ref="D32" authorId="0" shapeId="0" xr:uid="{00000000-0006-0000-0000-000001000000}">
      <text>
        <r>
          <rPr>
            <sz val="9"/>
            <color indexed="81"/>
            <rFont val="Tahoma"/>
            <family val="2"/>
          </rPr>
          <t xml:space="preserve">Para su correcta descripción remitirse a la Hoja </t>
        </r>
        <r>
          <rPr>
            <b/>
            <sz val="9"/>
            <color indexed="81"/>
            <rFont val="Tahoma"/>
            <family val="2"/>
          </rPr>
          <t>Riesgo Corrupción</t>
        </r>
      </text>
    </comment>
    <comment ref="AK32" authorId="0" shapeId="0" xr:uid="{00000000-0006-0000-0000-000002000000}">
      <text>
        <r>
          <rPr>
            <b/>
            <sz val="9"/>
            <color rgb="FF000000"/>
            <rFont val="Tahoma"/>
            <family val="2"/>
          </rPr>
          <t xml:space="preserve">
</t>
        </r>
        <r>
          <rPr>
            <b/>
            <sz val="9"/>
            <color rgb="FF000000"/>
            <rFont val="Tahoma"/>
            <family val="2"/>
          </rPr>
          <t xml:space="preserve">
</t>
        </r>
        <r>
          <rPr>
            <sz val="9"/>
            <color rgb="FF000000"/>
            <rFont val="Tahoma"/>
            <family val="2"/>
          </rPr>
          <t>Para una CORRECTA descripción del Control, remitirse a la Hoja CONTROLES</t>
        </r>
      </text>
    </comment>
  </commentList>
</comments>
</file>

<file path=xl/sharedStrings.xml><?xml version="1.0" encoding="utf-8"?>
<sst xmlns="http://schemas.openxmlformats.org/spreadsheetml/2006/main" count="1842" uniqueCount="487">
  <si>
    <t>IDENTIFICACIÓN DEL RIESGO</t>
  </si>
  <si>
    <t>ANÁLISIS DEL RIESGO</t>
  </si>
  <si>
    <t>MEDIDAS DE RESPUESTA</t>
  </si>
  <si>
    <t>Análisis de Impacto Riesgos de Corrupción</t>
  </si>
  <si>
    <t>Riesgo Inherente</t>
  </si>
  <si>
    <t>CONTROLES</t>
  </si>
  <si>
    <t>Diseño del Control</t>
  </si>
  <si>
    <t>Ejecución del Control</t>
  </si>
  <si>
    <t>Solidez Individual de cada Control</t>
  </si>
  <si>
    <t>Solidez del Conjunto de Controles</t>
  </si>
  <si>
    <t>Riesgo Residual</t>
  </si>
  <si>
    <t>N°</t>
  </si>
  <si>
    <t>PROCESO</t>
  </si>
  <si>
    <t>OBJETIVO DEL PROCESO</t>
  </si>
  <si>
    <t xml:space="preserve"> RIESGO</t>
  </si>
  <si>
    <t>CAUSA</t>
  </si>
  <si>
    <t>Clasificación de la Causa</t>
  </si>
  <si>
    <t>CONSECUENCIAS</t>
  </si>
  <si>
    <t>1. ¿Afecta al grupo de funcionarios del proceso?</t>
  </si>
  <si>
    <t>2. ¿Afecta el cumplimiento de metas y objetivos de la dependencia?</t>
  </si>
  <si>
    <t>3. ¿Afecta el cumplimiento de misión de la Entidad?</t>
  </si>
  <si>
    <t>4. ¿Afecta el cumplimiento de la misión del sector al que pertenece la Entidad?</t>
  </si>
  <si>
    <t>5. ¿Genera pérdida de confianza de la entidad, afectando la reputación?</t>
  </si>
  <si>
    <t>6. ¿Genera pérdida de Recursos Económicos?</t>
  </si>
  <si>
    <t>7. ¿Afecta la generación de los productos o la prestación de servicios?</t>
  </si>
  <si>
    <t>8. ¿Da lugar al detrimento de calidad de vida de la comunidad por la pérdida del bien, servicios o recursos públicos?</t>
  </si>
  <si>
    <t>9. ¿Genera pérdida de información de la Entidad?</t>
  </si>
  <si>
    <t>10. ¿Genera intervención de los órganos de control, de la Fiscalía u otro ente?</t>
  </si>
  <si>
    <t>11. ¿Da lugar a procesos sancionatorios?</t>
  </si>
  <si>
    <t>12. ¿Da lugar a procesos disciplinarios?</t>
  </si>
  <si>
    <t>13. ¿Da lugar a procesos fiscales?</t>
  </si>
  <si>
    <t>14. ¿Da lugar a procesos penales</t>
  </si>
  <si>
    <t>15. ¿Genera pérdida de credibilidad del sector?</t>
  </si>
  <si>
    <t>16. ¿Ocasiona lesiones físicas o pérdida de vidas humanas?</t>
  </si>
  <si>
    <t>17. ¿Afecta la imagen regional?</t>
  </si>
  <si>
    <t>18. ¿Afecta la imagen nacional?</t>
  </si>
  <si>
    <t>19. ¿Genera daño ambiental?</t>
  </si>
  <si>
    <t>CONTADOR DE IMPACTO</t>
  </si>
  <si>
    <t>PROBABILIDAD</t>
  </si>
  <si>
    <t>IMPACTO</t>
  </si>
  <si>
    <t xml:space="preserve">EVALUACIÓN </t>
  </si>
  <si>
    <t>DESCRIPCIÓN DEL CONTROL</t>
  </si>
  <si>
    <t>Causa que ataca</t>
  </si>
  <si>
    <t>CLASE DE CONTROL EXISTENTE</t>
  </si>
  <si>
    <t>1. ¿Existe un responsable asignado de la ejecución?</t>
  </si>
  <si>
    <t>2. ¿El responsable tiene la autoridad y adecuada segregación de funciones en la ejecución del control?</t>
  </si>
  <si>
    <t>3. ¿La oportunidad en que se ejecuta el control ayuda a prevenir la mitigación del riesgo o a detectar la materialización del riesgo en manera oportuna?</t>
  </si>
  <si>
    <t>4. ¿Las actividades que desarrollan en el control realmente buscan por si sola prevenir o detectar las causas que puedan dar origen al riesgo, ejemplo: Verificar, Validar, Cotejar, Comparar, Revisar?</t>
  </si>
  <si>
    <t>5. ¿La fuente de Información que se utiliza en el desarrollo del control es información confiable que permita mitigar el riesgo?</t>
  </si>
  <si>
    <t>6. ¿Las observaciones, desviaciones o diferencias identificadas como resultados de la ejecución del control son investigadas y resueltas de manera oportuna?</t>
  </si>
  <si>
    <t>7. ¿Se deja evidencia o rastro de la ejecución del control, que permita cualquier tercero con la evidencia, llegar a la misma conclusión?</t>
  </si>
  <si>
    <t>Total Diseño de Control</t>
  </si>
  <si>
    <t>RANGO DE CALIFICACIÓN DEL DISEÑO</t>
  </si>
  <si>
    <t>NIVEL DE EJECUCIÓN DEL CONTROL</t>
  </si>
  <si>
    <t>RANGO DE CALIFICACIÓN DE LA EJECUCIÓN</t>
  </si>
  <si>
    <t>SOLIDEZ INDIVIDUAL DE CADA CONTROL</t>
  </si>
  <si>
    <t>Total Solidez Individual</t>
  </si>
  <si>
    <t xml:space="preserve">Promedio de los Controles de  Riesgo </t>
  </si>
  <si>
    <t xml:space="preserve">CALIFICACIÓN DE LA SOLIDEZ DEL CONJUNTO DE CONTROLES </t>
  </si>
  <si>
    <t>Casillas que mueve en Probabilidad</t>
  </si>
  <si>
    <t>OPCIONES DE MANEJO</t>
  </si>
  <si>
    <t>Rara Vez</t>
  </si>
  <si>
    <t>Probable</t>
  </si>
  <si>
    <t>Recuerde que el Riesgo de CORRUPCIÓN debe contar con los cuatro elementos descritos a continuación, para cada riesgo que ud describa, identifique claramente si esta presente cada elemento colocando una X</t>
  </si>
  <si>
    <t>Descripción</t>
  </si>
  <si>
    <t>Acción u omisión</t>
  </si>
  <si>
    <t>Uso del poder</t>
  </si>
  <si>
    <t>Desviar la gestión de lo público</t>
  </si>
  <si>
    <t>Beneficio privado</t>
  </si>
  <si>
    <t>R1</t>
  </si>
  <si>
    <t>R2</t>
  </si>
  <si>
    <t>R3</t>
  </si>
  <si>
    <t>R4</t>
  </si>
  <si>
    <t>R5</t>
  </si>
  <si>
    <t>R6</t>
  </si>
  <si>
    <t>R7</t>
  </si>
  <si>
    <t>R8</t>
  </si>
  <si>
    <t>R9</t>
  </si>
  <si>
    <t>R10</t>
  </si>
  <si>
    <t>R11</t>
  </si>
  <si>
    <t>R12</t>
  </si>
  <si>
    <t>R13</t>
  </si>
  <si>
    <t>R14</t>
  </si>
  <si>
    <t>R15</t>
  </si>
  <si>
    <t>R16</t>
  </si>
  <si>
    <t>AREA DE IMPACTO</t>
  </si>
  <si>
    <t xml:space="preserve">NIVEL ORGANIZACIONAL </t>
  </si>
  <si>
    <t>Fuente de riesgo</t>
  </si>
  <si>
    <t>Area de impacto</t>
  </si>
  <si>
    <t>Nivel organizacional</t>
  </si>
  <si>
    <t>Tipo_de_Riesgo</t>
  </si>
  <si>
    <t>Clase de Causa</t>
  </si>
  <si>
    <t>Probabilidad</t>
  </si>
  <si>
    <t>Impacto</t>
  </si>
  <si>
    <t>Opciones_de_Manejo</t>
  </si>
  <si>
    <t>Control_Existente</t>
  </si>
  <si>
    <t>Evaluación</t>
  </si>
  <si>
    <t>Medidas_de_Respuesta</t>
  </si>
  <si>
    <t>Solidez Controles</t>
  </si>
  <si>
    <t>Personas</t>
  </si>
  <si>
    <t>Calidad</t>
  </si>
  <si>
    <t xml:space="preserve">Estratégico </t>
  </si>
  <si>
    <t xml:space="preserve">Calidad </t>
  </si>
  <si>
    <t>Interna</t>
  </si>
  <si>
    <t>Raro</t>
  </si>
  <si>
    <t>Insignificante</t>
  </si>
  <si>
    <t>Aceptar el Riesgo</t>
  </si>
  <si>
    <t>Preventivo</t>
  </si>
  <si>
    <t>Rara vezInsignificante</t>
  </si>
  <si>
    <t>Bajo</t>
  </si>
  <si>
    <t>Asumir el riesgo</t>
  </si>
  <si>
    <t>Fuerte</t>
  </si>
  <si>
    <t>Tecnologìa</t>
  </si>
  <si>
    <t>Ambiente</t>
  </si>
  <si>
    <t>Táctico</t>
  </si>
  <si>
    <t>Buen nombre y reputación</t>
  </si>
  <si>
    <t>Externa</t>
  </si>
  <si>
    <t>Improbable</t>
  </si>
  <si>
    <t>Menor</t>
  </si>
  <si>
    <t>Evitar el Riesgo</t>
  </si>
  <si>
    <t>Correctivo</t>
  </si>
  <si>
    <t>Rara vezMenor</t>
  </si>
  <si>
    <t>Moderado</t>
  </si>
  <si>
    <t xml:space="preserve"> Reducir el riesgo</t>
  </si>
  <si>
    <t>Procesos</t>
  </si>
  <si>
    <t>Información</t>
  </si>
  <si>
    <t>Operativo</t>
  </si>
  <si>
    <t>Ambientales</t>
  </si>
  <si>
    <t>Moderada</t>
  </si>
  <si>
    <t>Compartir el Riesgo</t>
  </si>
  <si>
    <t>Posible</t>
  </si>
  <si>
    <t>Rara vezModerado</t>
  </si>
  <si>
    <t>Alto</t>
  </si>
  <si>
    <t>Reducir el riesgo</t>
  </si>
  <si>
    <t>Débil</t>
  </si>
  <si>
    <t>Infraestructura</t>
  </si>
  <si>
    <t>Servidor público o contratista</t>
  </si>
  <si>
    <t>Mayor</t>
  </si>
  <si>
    <t>Reducir el Riesgo</t>
  </si>
  <si>
    <t>Rara vezMayor</t>
  </si>
  <si>
    <t>Extremo</t>
  </si>
  <si>
    <t>Evitar el riesgo</t>
  </si>
  <si>
    <t>Externos (Eventos Naturales/ Terceros)</t>
  </si>
  <si>
    <t>Credibilidad, buen nombre y reputación</t>
  </si>
  <si>
    <t>Casi seguro</t>
  </si>
  <si>
    <t>Catastrófico</t>
  </si>
  <si>
    <t>Rara vezCatastrófico</t>
  </si>
  <si>
    <t>ImprobableInsignificante</t>
  </si>
  <si>
    <t>ImprobableMenor</t>
  </si>
  <si>
    <t>ImprobableModerado</t>
  </si>
  <si>
    <t>ImprobableMayor</t>
  </si>
  <si>
    <t>ImprobableCatastrófico</t>
  </si>
  <si>
    <t>PosibleInsignificante</t>
  </si>
  <si>
    <t>PosibleMenor</t>
  </si>
  <si>
    <t>PosibleModerado</t>
  </si>
  <si>
    <t>PosibleMayor</t>
  </si>
  <si>
    <t>PosibleCatastrófico</t>
  </si>
  <si>
    <t>ProbableInsignificante</t>
  </si>
  <si>
    <t>ProbableMenor</t>
  </si>
  <si>
    <t>ProbableModerado</t>
  </si>
  <si>
    <t>ProbableMayor</t>
  </si>
  <si>
    <t>ProbableCatastrófico</t>
  </si>
  <si>
    <t>Casi seguroInsignificante</t>
  </si>
  <si>
    <t>Casi seguroMenor</t>
  </si>
  <si>
    <t>Calificación de Impacto</t>
  </si>
  <si>
    <t>Evidencia</t>
  </si>
  <si>
    <t>Control</t>
  </si>
  <si>
    <t>Casi seguroModerado</t>
  </si>
  <si>
    <t>Si</t>
  </si>
  <si>
    <t>Completa</t>
  </si>
  <si>
    <t>Siempre</t>
  </si>
  <si>
    <t>Casi seguroMayor</t>
  </si>
  <si>
    <t>No</t>
  </si>
  <si>
    <t>Incompleta</t>
  </si>
  <si>
    <t>Algunas Veces</t>
  </si>
  <si>
    <t>Detectivo</t>
  </si>
  <si>
    <t>Casi seguroCatastrófico</t>
  </si>
  <si>
    <t>No existe</t>
  </si>
  <si>
    <t>No se ejecuta</t>
  </si>
  <si>
    <t>Detectivo/Correctivo</t>
  </si>
  <si>
    <t>PROCESO:</t>
  </si>
  <si>
    <t>LÍDER:</t>
  </si>
  <si>
    <t>OBJETIVO:</t>
  </si>
  <si>
    <t>RowS(39:39).Select</t>
  </si>
  <si>
    <t>CONTROL DE CAMBIOS</t>
  </si>
  <si>
    <t>VERSIÓN</t>
  </si>
  <si>
    <t>FECHA</t>
  </si>
  <si>
    <t>DESCRIPCIÓN DE LA MODIFICACIÓN</t>
  </si>
  <si>
    <t xml:space="preserve"> </t>
  </si>
  <si>
    <t xml:space="preserve"> MATRIZ DE RIESGO CORRUPCIÓN</t>
  </si>
  <si>
    <t>FUENTE DE RIESGO</t>
  </si>
  <si>
    <t>Prevenir</t>
  </si>
  <si>
    <t>Detectar</t>
  </si>
  <si>
    <t xml:space="preserve">No es un control </t>
  </si>
  <si>
    <t>Versión:</t>
  </si>
  <si>
    <t xml:space="preserve">Codigo: </t>
  </si>
  <si>
    <t>PLE-PIN-F002</t>
  </si>
  <si>
    <t xml:space="preserve">vigencia </t>
  </si>
  <si>
    <t>Caso HOLA</t>
  </si>
  <si>
    <t>Elaboración del documento</t>
  </si>
  <si>
    <t>Actualización de la matriz de riesgos de corrupción del nivel central de la SDG mesas de trabajo para revisión de los riesgos existentes. Se modificaron varios de los riesgos catalogados como de corrupción  y se incluyeron nuevos. Se establecieron las acciones de tratamiento con sus responsables y fechas de ejecución e indicadores.</t>
  </si>
  <si>
    <t>Ampliación de fechas en el tratamiento de los riesgos, eliminación de controles que no cumplen con los requisitos de estar documentados, inclusión de acciones en el tratamiento, ajustes en la redacción de eventos, causas y acciones para dar más claridad.</t>
  </si>
  <si>
    <t>Beneficiar un grupo de interés con una iniciativa ciudadana sin garantizar la igualdad, imparcialidad  y limitando la publicidad para la participación.</t>
  </si>
  <si>
    <t>Omitir en el trámite de cuentas con el debido cumplimiento de requisitos de manera intencional para beneficio propio o de un tercero.</t>
  </si>
  <si>
    <t>Riesgo No.</t>
  </si>
  <si>
    <t>Sobrecosto en las actividades de los proyectos de inversión para el beneficio de un particular.</t>
  </si>
  <si>
    <t>Modificación de condiciones establecidas en los pliegos sin justificación para el beneficio de un particular.</t>
  </si>
  <si>
    <t>Direccionamiento de contratación y/o vinculación en favor de un tercero.</t>
  </si>
  <si>
    <t>Adquirir y/o comprar bienes muebles inmuebles o servicios sin el lleno de los requisitos legales y/o técnicos para beneficios propios o de particulares.</t>
  </si>
  <si>
    <t>Utilización inadecuada de bienes muebles o inmuebles de la SDG para beneficios propios o de particulares.</t>
  </si>
  <si>
    <t>x</t>
  </si>
  <si>
    <t>Gerencia del Talento Humano</t>
  </si>
  <si>
    <t>Gestión Corporativa Institucional</t>
  </si>
  <si>
    <t>Planeación Institucional</t>
  </si>
  <si>
    <t>Control Disciplinario</t>
  </si>
  <si>
    <t>Gestión Patrimonio Documental</t>
  </si>
  <si>
    <t>Evaluación Independiente</t>
  </si>
  <si>
    <t xml:space="preserve">Gerencia de TIC </t>
  </si>
  <si>
    <t>Conductas delictivas de uno o más servidores públicos responsable de alguna de las funciones de liquidación de la nómina</t>
  </si>
  <si>
    <t>Deficiencias en la programación financiera y física de las metas de los proyectos de inversión.</t>
  </si>
  <si>
    <t xml:space="preserve"> Utilización de estudios de mercado desactualizados.</t>
  </si>
  <si>
    <t xml:space="preserve"> Debilidad en los controles efectuados por el comité de contratación.</t>
  </si>
  <si>
    <t>No inclusión de las características técnicas correspondientes en los estudios previos y pliego de condiciones de los procesos de adquisición de bienes muebles inmuebles.</t>
  </si>
  <si>
    <t>Debilidad en la aplicación de los controles de verificación de requisitos previo al pago que pueda ser aprovechado por quién cause o realice el pago.</t>
  </si>
  <si>
    <t>Falta de rigurosidad en la aplicación de las normas en materia de administración de personal.</t>
  </si>
  <si>
    <t>No atender oportunamente los procedimientos definidos internamente para tal fin (publicado en la intranet - SIG) y los establecidos en la norma (Decreto Distrital 190 de 2010).</t>
  </si>
  <si>
    <t>Limitación de la participación ciudadana y entidades privadas en la formulación de proyectos de impacto y estrategias de desarrollo y en los procesos de contratación correspondientes.</t>
  </si>
  <si>
    <t xml:space="preserve"> Incumplimiento de los principios de imparcialidad y transparencia.</t>
  </si>
  <si>
    <t>Falta de credibilidad en la decisión que se adoptan por la oficina disciplinaria.</t>
  </si>
  <si>
    <t>Incursión en falta disciplinaria por parte del servidor público beneficiado con las decisiones.</t>
  </si>
  <si>
    <t>Impunidad</t>
  </si>
  <si>
    <t xml:space="preserve">Vulneración de derechos adquiridos de los servidores públicos de la entidad. </t>
  </si>
  <si>
    <t>Sanción disciplinaria por no aplicación de la normatividad.</t>
  </si>
  <si>
    <t>Apertura de investigaciones disciplinarias, penales y fiscales.</t>
  </si>
  <si>
    <t xml:space="preserve"> Incumplimiento de los principios de imparcialidad, transparencia.</t>
  </si>
  <si>
    <t xml:space="preserve"> Incumplimiento de los principios de imparcialidad, eficiencia y economía.</t>
  </si>
  <si>
    <t>Toma de decisiones sobre la base de información inexacta.</t>
  </si>
  <si>
    <t>Afectación del presupuesto de la entidad.</t>
  </si>
  <si>
    <t xml:space="preserve"> Incumplimiento de los principios de transparencia, economía y responsabilidad en la contratación estatal.</t>
  </si>
  <si>
    <t>Detrimento patrimonial.</t>
  </si>
  <si>
    <t xml:space="preserve">Insatisfacción de los usuarios que reciben los servicios. </t>
  </si>
  <si>
    <t xml:space="preserve"> Incumplimiento de los principios de selección objetiva, transparencia, igualdad, eficiencia.</t>
  </si>
  <si>
    <t>Vulneración a los principios de la contratación estatal principalmente el de transparencia y selección objetiva, entre otros.</t>
  </si>
  <si>
    <t xml:space="preserve">Detrimento patrimonial </t>
  </si>
  <si>
    <t>Afectación de la imagen institucional.</t>
  </si>
  <si>
    <t>Incumplimiento de los principios de imparcialidad y transparencia.</t>
  </si>
  <si>
    <t xml:space="preserve"> Investigaciones penales, fiscales y disciplinarias, que llevan a sanciones.</t>
  </si>
  <si>
    <t>El Abogado de Fondo de Desarrollo Local adelanta la totalidad de los procesos contractuales de la Entidad en la Plataforma de SECOP II, de acuerdo con la necesidad de contratación de la entidad plasmada en el Plan Anual de Adquisición una vez legalizado el contrato lo publica en la plataforma SECOP dentro de los tres (3) días hábiles siguientes al perfeccionamiento, conforme a la normatividad vigente y las guías emitidas por Colombia Compra Eficiente. En caso de que faltare algún documento subsanable, se informará al contratista a fin de que remita en el tiempo requerido.</t>
  </si>
  <si>
    <t>Descripción  del control 1</t>
  </si>
  <si>
    <t>Descripción  del control 2</t>
  </si>
  <si>
    <t xml:space="preserve"> Los profesionales designados de la Dirección Financiera, cada vez que se va a realizar la causación de una cuenta, revisan que los soportes cumplan con todos los requisitos establecidos según las instrucciones y recomendaciones fijadas por la dependencia en el cronograma para trámite de pagos de cada vigencia. En caso de encontrar que los soportes de una cuenta en trámite de pago no cumplen con los requisitos, este pago no se tramita y se informa al contratista y al supervisor vía correo. Como evidencia queda correo electrónico enviado al contratista y la Carpeta Compartida para los profesionales del área “Ordenes de Pago”.</t>
  </si>
  <si>
    <t xml:space="preserve"> Los profesionales del grupo de giros, cada vez que reciban la cuenta de cobro causada por los profesionales del grupo contable, verifican que la información de la cuenta de cobro de los contratos de prestación de servicios y proveedores cumpla con las instrucciones y recomendaciones fijadas por la Dirección Financiera en el cronograma de trámite de pagos de cada vigencia y en las instrucciones de pago GCO-GCI-IN019, procediendo a la elaboración de la orden de pago. Al momento de hallarse alguna inconsistencia en la revisión digital hecha de los soportes de la cuenta de cobro, la misma será devuelta vía correo institucional al grupo de Contabilidad, para que se efectúen las correspondientes correcciones y/o verificaciones del caso ante el Gerente y/o supervisor (a) del contrato. Como evidencia queda un correo electrónico enviado al contratista y la Carpeta Compartida Financiera “Ordenes de Pago”.</t>
  </si>
  <si>
    <t xml:space="preserve"> El Referente documental del Archivo de Gestión o Central,  cada vez que se va a realizar un préstamo  de un documento en medio físico se realiza el registro en las planillas correspondientes de el proceso de gestión documental.</t>
  </si>
  <si>
    <t>El Referente documental del Archivo de Gestión Local, cada vez que se va a digitalizar un expediente, interviene y digitaliza los expedientes contractuales en el Aplicativo de Gestión Documental para consulta. En caso de encontrar faltantes en la documentación informa al abogado del fondo y/o a la instancia competente. Como evidencia queda el registro de digitalización en el aplicativos y las comunicaciones oficiales.</t>
  </si>
  <si>
    <t xml:space="preserve"> El abogado del fondo, cada vez que adelanten procesos contractuales, realizan el cargue la totalidad de los documentos en la Plataforma de SECOP II, dejando registrada toda la trazabilidad de los ajustes realizados sobre estos. En caso de que se efectúe alguna modificación esta no será aplicada hasta no contar con la previa autorización en el flujo de aprobación del SECOP II. Como evidencia queda la trazabilidad en el SECOP II.</t>
  </si>
  <si>
    <t>Descripción  del control 3</t>
  </si>
  <si>
    <t>Descripción  del control 4</t>
  </si>
  <si>
    <t>El abogado asignado por la Dirección de Contratación, cada vez que va a realizar un contrato para adquirir y/o comprar bienes y/o servicios, verifica el cumplimiento de los lineamientos establecidos en el procedimiento GCO-GCI-P001. En caso de que se identifique que la necesidad de contratación no está cumpliendo con el lleno de requisitos legales y/o técnicos, se regresa al área que estructuró la necesidad. Como evidencia queda la trazabilidad del aplicativo SIPSE.</t>
  </si>
  <si>
    <t xml:space="preserve">  Los miembros del Comité de Contratación,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no es aprobado. Como soporte quedan las actas del Comité de Contratación.</t>
  </si>
  <si>
    <t>El abogado del FDL, cada vez que adelante los procesos contractuales en la Plataforma de SECOP II, registra la trazabilidad de los ajustes realizados sobre estos. En caso de que se efectúe alguna modificación esta no será aplicada hasta no contar con la previa autorización en el flujo de aprobación empleada por la Entidad en el SECOP II. Como evidencia queda la trazabilidad en el SECOP II.</t>
  </si>
  <si>
    <t>Los miembros del Comité de Contratación Local,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no es aprobado. Como soporte quedan las actas del Comité de Contratación.</t>
  </si>
  <si>
    <t>El abogado designado por la Dirección de Contratación y el director(a) de contratación, cada vez que realicen un proceso de contratación, verifica el cumplimiento del lleno total de los requisitos y los lineamientos establecidos para la adquisición y/o compra de bienes inmuebles, muebles o servicios de la SDG, de acuerdo con la normatividad vigente y los manuales, procedimientos e instrucciones establecidos. En caso de que se identifique que la necesidad de contratación no está cumpliendo con el lleno de requisitos legales y/o técnico esta se regresa al área que estructuró la necesidad. Como soporte queda la trazabilidad del aplicativo SIPSE.</t>
  </si>
  <si>
    <t>Los miembros del Comité de Contratación,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no es aprobado. Como soporte quedan las actas del Comité de Contratación.</t>
  </si>
  <si>
    <t xml:space="preserve"> Los miembros del Comité de Contratación Local,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no es aprobado. Como soporte quedan las actas del Comité de Contratación.</t>
  </si>
  <si>
    <t xml:space="preserve"> Los abogados asignados por la Dirección de Contratación cada vez que adelantan los procesos contractuales en la Plataforma de SECOP II, registran la trazabilidad de los ajustes realizados sobre estos. En caso de que se efectúe alguna modificación esta no será aplicada hasta no contar con la previa autorización en el flujo de aprobación empleada por la Entidad en el SECOP II. Como evidencia queda la trazabilidad en el SECOPII, actas del comité de contratación y comunicaciones oficiales.</t>
  </si>
  <si>
    <t xml:space="preserve"> El abogado del FDL, cada vez que adelanta los procesos contractuales en la Plataforma de SECOP II, registra la trazabilidad de los ajustes realizados sobre estos. En caso de que se efectúe alguna modificación esta no será aplicada hasta no contar con la previa autorización en el flujo de aprobación empleada por la Entidad en el SECOP II. Como evidencia queda la trazabilidad en el SECOPII, actas del comité de contratación local y las comunicaciones oficiales.</t>
  </si>
  <si>
    <t xml:space="preserve">Se establece el plan anual de adquisiciones como insumo primario para adelantar cualquier proceso de contratación, el cual se aprobado y sus versiones siguientes por el comité de contratación. Igualmente esta instancia aprueba los procesos contractuales según la Resolución 1614 del 04 de diciembre de 2017
</t>
  </si>
  <si>
    <t>El profesional Universitario Grado 219-18 y/o el referente de Gestión Documental responsables de la administración de archivos del FDL, cada vez que evidencie la pérdida parcial o total de un folio, documento o expediente, realizan un informe por escrito en el Formato GDI-GPD-F023, dicho informe será dirigido al profesional especializado 222-24 del Área de Gestión para el Desarrollo Local – Administrativa y Financiera y el alcalde (sa) local.  En caso de que la pérdida y/o extravío total o parcial de los documentos sea responsabilidad de un funcionario o contratista, este debe dar a conocer de manera inmediata al Profesional Universitario Grado 219-18 del Área de Gestión Policiva y Jurídica y/o al Referente de Gestión Documental del FDL del Área de Gestión para el Desarrollo Local – Administrativa y Financiera, a fin de realizar en conjunto el informe basados en el formato lista de chequeo de cada proceso. Como evidencia queda el formato GDI-GPD-F023, formato listo de chequeo según proceso y comunicación oficial.</t>
  </si>
  <si>
    <t>No se tiene dato</t>
  </si>
  <si>
    <t>18 de diciembre de 2015</t>
  </si>
  <si>
    <t>30 de junio de 2016</t>
  </si>
  <si>
    <t>28 de abril de 2017</t>
  </si>
  <si>
    <t>28 de julio de 2017</t>
  </si>
  <si>
    <t>31 de agosto de 2017</t>
  </si>
  <si>
    <t>30 de enero de 2018</t>
  </si>
  <si>
    <t>04 de septiembre 2018</t>
  </si>
  <si>
    <t>16 de octubre de 2018</t>
  </si>
  <si>
    <t>31 de enero de 2019</t>
  </si>
  <si>
    <t>28 de diciembre 2019</t>
  </si>
  <si>
    <t>30 de enero 2020</t>
  </si>
  <si>
    <t>Se ajusta la matriz de riesgo de corrupción de acuerdo con las observaciones realizadas en el proceso de participación a través de la página web institucional.</t>
  </si>
  <si>
    <t>Se ajusta la matriz de riesgo de corrupción de acuerdo con el manual de gestión del riesgo aprobado por la dirección de la SDG. Se Ingreso las columnas para identificar el proceso y objetivo de cada uno, igualmente se ajusta la matriz retirando el proceso de Gestión Corporativa Local aprobado por el comité de desempeño y se describe el proceso que involucra el R16 de la última versión publicada que corresponde al proceso (Evaluación Independiente).</t>
  </si>
  <si>
    <t>Se realizaron ajustes de acuerdo a las observaciones presentadas en las jornadas de participación interna y externa, generando los cambios: en controles, responsabilidades</t>
  </si>
  <si>
    <t>De acuerdo al análisis realizado por los profesionales de la Oficina Asesora de Planeación se realizan ajustes en los controles de cada uno de los riesgos y se modifica el riesgo que es del proceso de Evaluación independiente.</t>
  </si>
  <si>
    <t xml:space="preserve">Con base en la auditoria adelantada por la Oficina de Control Interno, se ajustan los controles del riesgo R1 con el objetivo de que estos mitiguen la materialización del mismo. </t>
  </si>
  <si>
    <t>Con base en las propuestas, recomendaciones y comentarios recibidos a través de la página web,  la mesa de trabajo realizada con la ciudadanía  en el mes de diciembre de 2017, la actualización que se llevó a cabo en la SDG de las matrices de riesgos de proceso durante la vigencia 2017, el resultado del informe de monitoreo y las observaciones realizadas por los líderes de procesos, se realizaron los siguientes ajustes: 
Inclusión de nuevos controles para los riesgos R1, R3, R6, R8, R10, R11, R12, R14, R17
Establecimiento de nuevas acciones de tratamiento para los riesgos R1, R2, R4, R9, R11, R12, R15,
Ajustes en el evento de los riesgo R2, R4, R7, R12, R17
Cambio de la probabilidad del riesgo R2 
Inclusión de procesos en los cuales puede ocurrir el evento de riesgo R2, R8, R12, R13, R14, R15 
Inclusión y/o ajustes de causas de los riesgos R2, R8, R10, R11, R12, R15, R17
Inclusión de consecuencias para los riesgos R2, R11, R12, R17
Cambio de proceso en los cuales puede ocurrir el evento R4, R9
Actualización código de documentos y/o nombre se procesos responsables y/o dependencias responsables de acciones de tratamiento conforme al nuevo mapa de procesos en los riesgos R5, R7, R6
Inclusión de nuevos métodos de verificación para el riesgo R8
Ajuste en redacción de controles para los riesgos  R8, R9, R10, R13.
Se incluyó el riesgos R18.</t>
  </si>
  <si>
    <t>Se actualizan los riesgos R2 y R12, incorporando la información complementaria a partir de la actualización de las matrices de riesgos de cada uno de los procesos definidos en la Entidad.</t>
  </si>
  <si>
    <t>A partir del resultado del monitoreo al comportamiento y tratamiento de los riesgos de corrupción se actualizan los diferentes elementos (Causas, consecuencias, controles existentes y acciones de tratamiento) de los siguientes riesgos: R3, R9, R10, R1.</t>
  </si>
  <si>
    <t>Se trasladan los riesgos de corrupción al formato vigente y se depuran riesgos de acuerdo a los cambios surtidos en la reestructuración de la Secretaría Distrital de Gobierno y la Plataforma Estratégica.</t>
  </si>
  <si>
    <t>Establecer la ruta de la gestión de la Entidad en los niveles estratégico, táctico y operativo a través del diseño, aplicación y monitoreo de metodologías que, de manera articulada, participativa y técnica; conduzcan al logro eficaz, eficiente y efectivo de los resultados esperados en cumplimiento del objeto de la Entidad.</t>
  </si>
  <si>
    <t>Adquirir, suministrar y administrar los bienes y servicios requeridos para el cumplimiento de las funciones de la Entidad, bajo un enfoque de gestión orientada a resultados y manejo eficaz y eficiente de los recursos.</t>
  </si>
  <si>
    <t>Divulgar y socializar la gestión de la entidad por medio de la formulación y el desarrollo de estrategias comunicativas, para garantizar la disponibilidad de la información y la interacción con las partes interesadas internas y externas.</t>
  </si>
  <si>
    <t>Coordinar las relaciones políticas de la administración distrital con las corporaciones públicas de elección popular del nivel local, distrital y nacional para impulsar y facilitar el cumplimiento de las políticas, planes, programas y proyectos trazados para la ciudad.</t>
  </si>
  <si>
    <t>Dirigir y adelantar la formulación, implementación y evaluación de los planes, programas, proyectos y/o estrategias institucionales de Gestión del Talento Humano en términos constitucionales y legales, promoviendo el trabajo digno y el fortalecimiento institucional.</t>
  </si>
  <si>
    <t>Emitir lineamientos y gestionar adecuadamente los documentos mediante el trámite, Organización, Transferencia, Disposición y Preservación de los documentos que se produzcan o ingresen a la entidad con el fin de proteger su patrimonio documental y su memoria histórica</t>
  </si>
  <si>
    <t>Formular e implementar las estrategias de Tecnologías e Información (TI) en materia de seguridad digital, uso y apropiación de los Sistemas de Información y disponibilidad de los servicios de TIC, en el marco de la arquitectura empresarial con procedimientos sistemáticos y eficientes; con el fin de contribuir al logro de los resultados esperados por la Secretaría Distrital de Gobierno, la satisfacción de los diferentes grupos de interés y la toma de decisiones en la Entidad.</t>
  </si>
  <si>
    <t xml:space="preserve">Interna </t>
  </si>
  <si>
    <t xml:space="preserve">Los profesionales designados por la Dirección de Contratación adelantan la totalidad de los procesos contractuales de la Entidad de manera transaccional en la Plataforma de SECOP II, de acuerdo a la necesidad de contratación de la entidad plasmada en el Plan Anual de Adquisiciones, conforme a la normatividad vigente y a las guías emitidas por Colombia Compra Eficiente. 
En caso de identificar que hace falta  algún documento del expediente contractual por publicar, se verificará la naturaleza del documento para determinar si la entidad lo tiene en sus archivos o es necesario requerir al contratista. </t>
  </si>
  <si>
    <t xml:space="preserve"> El abogado asignado por la Dirección de Contratación, cada vez que va a realizar un   contrato para adquirir y/o comprar bienes y/o servicios, verifica el cumplimiento de los lineamientos establecidos en el procedimiento GCO-GCI-P001 "Procedimiento para la adquisición y administración de bienes y servicios". 
En caso de que se identifique que la necesidad de contratación no está cumpliendo con el lleno de requisitos legales y/o técnicos, se regresa al área que estructuró la necesidad. Como evidencia queda la trazabilidad del aplicativo SIPSE.</t>
  </si>
  <si>
    <t>Relaciones Estratégicas</t>
  </si>
  <si>
    <t xml:space="preserve">Inobservancia de la obligación de publicación de la información contractual. 
</t>
  </si>
  <si>
    <t xml:space="preserve">
Intereses particulares por parte de los involucrados en la divulgación y publicación de la información. </t>
  </si>
  <si>
    <t xml:space="preserve">Debilidad en los mecanismos previos de verificación que garanticen la imparcialidad en la toma de decisiones de fondo dentro del proceso disciplinario.
</t>
  </si>
  <si>
    <t>La acción u omisión de un colaborador en desarrollo del proceso disciplinario  para favorecer o desfavorecer a los sujetos procesales.</t>
  </si>
  <si>
    <t>La posible dilación de las actuaciones dentro del proceso disciplinario por parte de quienes puedan intervenir en el mismo.</t>
  </si>
  <si>
    <t xml:space="preserve"> Debilidades en seguimiento y control del estado actual de las actuaciones.</t>
  </si>
  <si>
    <t xml:space="preserve">Salvaguardar la función pública mediante el ejercicio del control disciplinario adelantando los procesos por la presunta incursión en conductas que afecten la función o el cargo en ejercicio por parte de los/las servidores/as públicos/as, atendiendo la finalidad prevista en el Artículo 22 de la ley 734 de 2002 (Código Único Disciplinario).
</t>
  </si>
  <si>
    <t xml:space="preserve">
Inobservancia de la obligación de publicación de la información contractual. 
</t>
  </si>
  <si>
    <t xml:space="preserve">No hay una correcta divulgación de la información. </t>
  </si>
  <si>
    <t xml:space="preserve">Conflicto de interés por parte de los involucrados en la divulgación y publicación de la información. </t>
  </si>
  <si>
    <t xml:space="preserve">Limitación en la participación de los interesados en los procesos de contratación. </t>
  </si>
  <si>
    <t>Tráfico de influencias.</t>
  </si>
  <si>
    <t>Intereses particulares por parte de los involucrados en la estructuración y desarrollo del proceso de contratación.</t>
  </si>
  <si>
    <t>Limitación en la participación de los interesados en los procesos de contratación.</t>
  </si>
  <si>
    <t xml:space="preserve">Pérdida de oportunidad para la entidad de optimizar los recursos. </t>
  </si>
  <si>
    <t xml:space="preserve">Imposibilidad de seleccionar a la persona natural o jurídica más idónea para la ejecución del contrato. 
Entrega de bienes, servicios u obras sin la calidad necesaria.
</t>
  </si>
  <si>
    <t>Conflicto de interés por parte de los involucrados en en la estructuración y desarrollo del proceso de contratación.</t>
  </si>
  <si>
    <t>Todos los procesos</t>
  </si>
  <si>
    <t>N/A</t>
  </si>
  <si>
    <t>Deficiencias en la verificación efectuada sobre las necesidades de adquisición y/o compra de bienes muebles, inmuebles o servicios.</t>
  </si>
  <si>
    <t xml:space="preserve">Comunicación Estratégica </t>
  </si>
  <si>
    <t>01 de diciembre 2020</t>
  </si>
  <si>
    <t xml:space="preserve">Se ajustan los controles asociados a los riesgos:   R2 asignado al proceso de Comunicación Estratégica y el  R15 del proceso Gerencia de TIC,  de conformidad con  la aprobación de estos ajustes en la reunión extraordinaria del Comité de Coordinación de Control Interno realizado el 24 de noviembre de 2020.  </t>
  </si>
  <si>
    <t xml:space="preserve">Se actualiza la matriz de riesgos de corrupción se traslada la información al nuevo formato de matriz de riesgos de corrupción PLE-PIN-F002  V.4.  Se reviso la información en mesas de trabajo realizadas con cada uno de los procesos verificando la valoración y evaluación del riesgo de acuerdo a las escalas definidas en el "PLE-PIN-M001 Manual de Gestión de Riesgos".    Los procesos:  Evaluación Independiente, Convivencia y Diálogo Social, Gestión Corporativa Institucional y Control Disciplinario radicaron caso Hola solicitando ajustes frente a los riesgos de su respectivo proceso. Se actualizaron los siguientes riesgos:  R2, R5,R6,R13 y R18. Se elimina el R12 por lo tanto se ajusta la numeración de los riesgos. </t>
  </si>
  <si>
    <t>Enero de 2021</t>
  </si>
  <si>
    <t>El encargado y/o responsable de la gestión documental de la Dirección de Gestión Policiva, cada vez que evidencie la pérdida parcial o total de un folio, documento o expediente, realiza un informe por escrito en el Formato GDI-GPD-F023 junto con el productor responsable del documento enviando al director(a) de Gestión Policiva, con copia al jefe de la dependencia responsable del documento.  En caso de que la pérdida y/o extravío total o parcial de los documentos sea responsabilidad de un funcionario o contratista, este debe dar a conocer de manera inmediata al encargado y/o responsable de la gestión documental de la Dirección de Gestión Policiva, a fin de realizar en conjunto el informe basados en el formato lista de chequeo de cada proceso. Como evidencia queda el formato GDI-GPD-F023, formato listo de chequeo según proceso y comunicación oficial.</t>
  </si>
  <si>
    <t>Pérdida, manipulación de expedientes físicos y/o mutilación de documentos e información electrónica para desviar la gestión de lo público hacia un beneficio privado</t>
  </si>
  <si>
    <t>Febrero de 2021</t>
  </si>
  <si>
    <t>Se actualiza redacción del R19 y se incluye control que aplica para la Dirección para la Gestión Administrativa Especial de Policía</t>
  </si>
  <si>
    <t>Si el encargado  y/o responsable de la gestión documental, una vez recibido el expediente en la Dirección para la Gestión Administrativa Especial de Policía para el estudio del recurso, evidencia la pérdida parcial o total de un folio, documento o expediente, realiza un informe por escrito en el Formato GDI-GPD-F023 al Director Administrativo con copia a la dependencia responsable del documento. 
En caso de que la pérdida y/o extravío total o parcial de los documentos sea responsabilidad de un funcionario o contratista, este debe dar a conocer de manera inmediata al encargado y/o responsable de la gestión documental de la DGAEP, a fin de realizar en conjunto el informe basado en el formato lista de chequeo de cada proceso. Como evidencia queda el formato GDI-GPD-F023, formato lista de chequeo según proceso y comunicación oficial.</t>
  </si>
  <si>
    <t>Enero de 2022</t>
  </si>
  <si>
    <t>Reportes de seguimiento de cumplimiento de las herramientas de gestión de la entidad carecen de un detalle suficiente para soportar la gestión de los procesos y/o las evidencias con base en las que se hacen resultan incoherentes con los reportes suministrados.</t>
  </si>
  <si>
    <t xml:space="preserve">Reducción de la credibilidad sobre los impactos de la gestión de la entidad. </t>
  </si>
  <si>
    <t>Pérdida o alteración intencional de la información física de las comunicaciones oficiales que ingresan o salen de la Entidad</t>
  </si>
  <si>
    <t>Se actualiza el R1 del proceso Planeación Institucional en cuanto a la redacción de causa, consecuencia y control. Igualmente en el análisis del impacto y la probabilidad (pasando de probable a improbable, toda vez que el riesgo no se ha materializado ni existen o han existido investigaciones sobre el riesgo de corrupción
Se eliminó el R5 del proceso de Convivencia y Diálogo Social teniendo en cuenta que las acciones asociadas a ese riesgo culminaron el 30 de noviembre y el proceso de nuevas iniciativas no tiene este riesgo, de acuerdo con lo validado con el equipo de participación. El nuevo modelo de iniciativas es un tema de formación y acompañamiento, que no implica la asignación recursos, el beneficio de la asignación está dirigido a los promotores ganadores de los presupuestos participativos
Se actualiza el R10 del proceso Gestión del Patrimonio Documental en cuanto a la redacción del riesgo. El control cambia a tipo detectivo
Los riesgos R9, R10, R17 y R19 se unifican en el R8 dado que se encontraban duplicados en los procesos Gestión de Patrimonio Documental, Gestión Corporativa Institucional e Inspección, Vigilancia y Control.</t>
  </si>
  <si>
    <t>Evaluar la efectividad de sistema de Control Interno de manera independiente, objetiva y oportuna, a través de seguimientos y auditorías que permitan generar alertas tempranas para contribuir con el mejoramiento continuo en la gestión institucional.</t>
  </si>
  <si>
    <t>Posibilidad de afectación reputacional por la manipulación por parte del(los) profesionales de la OCI, en su rol de auditores, de los resultados de la evaluación independiente, para beneficio propio o de terceros, entorpeciendo la contribución para la mejora de los procesos</t>
  </si>
  <si>
    <t>Perdida de independencia por conflicto de intereses o favorecimiento a terceros para el desarrollo del ejercicio auditor.</t>
  </si>
  <si>
    <t>Omision de la normativa legal y/o instrumentos de auditoría  con el fin de no develar irregularidades para favorecer al auditado.</t>
  </si>
  <si>
    <t xml:space="preserve">Perdida de imagen, credibilidad y confianza  de la OCI frente a la entidad. </t>
  </si>
  <si>
    <t>Investigación Disciplinaria</t>
  </si>
  <si>
    <t>Rara vez</t>
  </si>
  <si>
    <t>El (la) jefe de la oficina de control Interno y/o el profesional que designe, verificará que  cada vez que ingrese al área un auditor nuevo, se dará a conocer los siguientes   documentos: Estatuto de Auditoría Interna EIN-IN-001 y el Código de ética del auditor interno  EIN-IN-002 y solicitará la suscripción del formato Compromiso ético del Auditor interno.  Como evidencia de la ejecución del control quedan los soportes de la socialización de documentos a través de correo electrónico  y el compromiso debidamente firmado el cual es archivado en las carpetas de gestión propios de la Oficina de Control Interno.</t>
  </si>
  <si>
    <t>El (la) Jefe de la Oficina de Control Interno, cada vez que se realiza  una auditoría o seguimiento, revisa los informes preliminares y los papeles de trabajo que sustentan los hallazgos, recomendaciones y conclusiones realizados por el equipo auditor, teniendo en cuenta los criterios y resultados obtenidos con el fin de garantizar su pertinencia, análisis normativo y objetividad , en caso tal de encontrar incongruencias remitirá las observaciones correspondientes al profesional para realizar el ajuste. Las evidencias de la ejecución del control, son los correos con revisiones de informes en el cual se incorporan los ajustes requeridos, informes definitivos de auditorías y/o seguimientos y el cargue de los papeles de trabajo en la herramienta Sharepoint - Grupo Oficina de Control Interno.</t>
  </si>
  <si>
    <t>Posibilidad de afectación reputacional por la omisión en el cumplimiento de los lineamientos legales vigentes, para la elaboración y expedición de conceptos a las iniciativas normativas para beneficio de un particular.</t>
  </si>
  <si>
    <t>No atender oportunamente los procedimientos definidos internamente para tal fin (publicado en la intranet - SIG) y los establecidos en la norma (Decreto Distrital 438 de 2019).</t>
  </si>
  <si>
    <t>Falta de ética por parte de los sectores de la Administración Distrital</t>
  </si>
  <si>
    <t>Los profesionales de Asuntos Normativos designados por el Director (a) de Relaciones Políticas, cada vez que realicen el análisis de los conceptos emitidos por los sectores de la administración a las iniciativas normativas, identifican  incumplimiento de lo establecido en el Decreto 438 del 2019 deberán devolver el concepto al sector correspondiente manifestando el tipo de incumplimiento y solicitando la revisión y posible ajuste del concepto emitido. 
Como evidencia de la ejecución del control quedan los correos electrónicos enviados a los enlaces de cada uno de los sectores.</t>
  </si>
  <si>
    <t>Probabiidad de afectación reputacional por pérdida, manipulación o adulteración de la información en repositorios datos institucionales en beneficio de un tercero.</t>
  </si>
  <si>
    <t>Omisión de los lineamientos establecidos en el manual de seguridad de la información de la entidad.</t>
  </si>
  <si>
    <t xml:space="preserve">
El profesional designado por el (la) Director(a) de Tecnologias e Información,  responsable de la plataforma de seguridad perimetral realizará el monitoreo permanente a la plataforma tecnológica institucional para identificar las vulnerabilidades ó alertas que se puedan presentar.  El seguimiento es a partir de la generación del reporte de cada uno de los elementos utilizados como controles: el Firewall, Web Aplication Firewall - WAF, Antivirus, accesos a las bases de datos y aplicaciones. 
En caso de encontrar vulnerabilidades, se aplicará los ajustes de configuración que corresponda según el caso.  Como evidencia quedará el reporte mensual con el registro de las vulnerabilidades y los informes de los ajustes aplicados a la configuración.   Dicho control se sustenta en el manual GDI-TIC-M004 Manual de Gestión de Seguridad, ítem de seguridad de la información.</t>
  </si>
  <si>
    <t xml:space="preserve">Posibilidad de afectación reputacional y económica por la omisión o inoportuna divulgación/publicación de información sobre la gestión institucional y contractual, limitando el conocimiento a la ciudadanía por beneficiar a un particular.
</t>
  </si>
  <si>
    <t xml:space="preserve">Que exista un interés particular en la información a divulgar por parte de algunos de los actores que intervienen de manera deliberada  en la elaboración de la información. </t>
  </si>
  <si>
    <t xml:space="preserve"> Omisión o entrega inoportuna de manera intencional  de la información a publicar, por parte de cualquiera de los actores que intervienen en el proceso de elaboración de la información. </t>
  </si>
  <si>
    <t xml:space="preserve">Omisión en el cumplimiento de las normas relacionadas con el acceso, publicación y divulgación de la información pública para tener un beneficio particular. </t>
  </si>
  <si>
    <t xml:space="preserve">Afectación negativa de la imagen institucional de la entidad.  </t>
  </si>
  <si>
    <t xml:space="preserve">Pérdida de credibilidad y confianza por parte de los ciudadanos frente a la entidad. </t>
  </si>
  <si>
    <t>Afectación económica por incumplimiento de las normas.</t>
  </si>
  <si>
    <t xml:space="preserve">Al inicio de cada vigencia el Jefe(a) de la Oficina Asesora de Comunicaciones envía el formato CES- F002 "Formato Planeador de necesidades de comunicación" para diligenciamiento de los directivos de las diferentes dependencias de la SDG, quienes deben remitirlo diligenciado con la programación de las comunicaciones para todo el año, como evidencia de la ejecución de este control quedará el formato CES -F002 y el correo electrónico o memorando enviado. 
Cada vez que se realice una solicitud a la Oficina Asesora de Comunicaciones el/la jefe (a) de la Oficina Asesora de Comunicaciones garantizará que solo se tramitarán los servicios de comunicaciones que lleguen debidamente diligenciados y  firmados por el directivo de la dependecia solicitante a través del formato CES-F001 "Formato de Solicitud de Servicios de Comunicaciones".  Como evidencia de ejecución del control queda el formato CES-F001. </t>
  </si>
  <si>
    <t xml:space="preserve">El profesional designado por el/la Jefe(a) de la Oficina Asesora de Comunicaciones realiza un informe trimestral consolidado correspondiente al seguimiento a la publicación de información de acuerdo con los lineamientos de la "Ley 1712 de 2014 de Transparencia y acceso a la información pública", con el fin de determinar la información no publicada tanto del nivel central como del nivel local. De encontrar faltantes de información se informa a la dependencia o alcaldía local responsable a través de los medios institucionales establecidos (memorando o correo institucional). La evidencia de la ejecución del control corresponde al informe de seguimiento a la publicación de información en el sitio web y las comunicaciones remitidas a las dependencias o Alcaldías Locales.
</t>
  </si>
  <si>
    <t>El Auditor designado por el jefe  de la Oficina de Asuntos Disciplinarios cada vez que reciba un proyecto de decisión  interlocutoria por parte de los profesionales del equipo de la Oficina de Asuntos Disciplinarios verifica que la decisión este ajustada a la ley  (constitución, leyes, normas, convenios internacionales) a través del cotejo normativo sobre el tema a tratar. Como evidecia de la ejecucion de control queda la base de datos control de decisiones del despacho, donde se relacionan las observaciones de cada uno de los expedientes.
En caso de requerir ajuste en el sentido de la decisión de fondo se remitirá al abogado que proyectó la decisión para que lo adecúe,  dejando evidencia en el formato de revisión de decisiones interlocutorias CDS-F001 debidamente diligenciado.</t>
  </si>
  <si>
    <t>TRÁMITE U OPA ASOCIADO AL RIESGO</t>
  </si>
  <si>
    <t>PLAN DE ACCIÓN</t>
  </si>
  <si>
    <t>RESPONSABLE</t>
  </si>
  <si>
    <t>FECHA DE IMPLEMENTACIÓN
(DD/MM/AAAA)</t>
  </si>
  <si>
    <t>FECHA DE SEGUIMIENTO
(DD/MM/AAAA)</t>
  </si>
  <si>
    <t>SEGUIMIENTO</t>
  </si>
  <si>
    <t>ESTADO</t>
  </si>
  <si>
    <t>En curso</t>
  </si>
  <si>
    <t>Finalizada</t>
  </si>
  <si>
    <t>Servicio Atención a la Ciudadanía</t>
  </si>
  <si>
    <t>Orientar con calidad y oportunidad a todos los ciudadanos que acudan a la Secretaría Distrital de Gobierno. Así mismo, atender las peticiones, quejas, reclamos, sugerencias, consultas, denuncias por actos de corrupción, felicitaciones, solicitud de acceso a la información y copias en el marco de los trámites y servicios de la entidad, a través de sus canales presencial, telefónico, virtual y redes sociales, reportando periódicamente la percepción de los ciudadanos en relación con la calidad del servicio prestado, lo anterior, con el fin de garantizar sus derechos y brindar una adecuada atención.</t>
  </si>
  <si>
    <t xml:space="preserve">Posibilidad de afectación  reputacional, por cobros a la ciudadanía de trámites y OPAs gratuitos que presta la entidad, para obtener un beneficio particular. </t>
  </si>
  <si>
    <t>Los servicios de responsabilidad funcional del proceso atención a la ciudadanía son:
1. Certificado de Residencia
2.Inscripción de la propiedad horizontal*(Apoyo técnico)
3. Inscripción o cambio del representante legal y/o revisor fiscal de la propiedad horizontal* (Apoyo técnico)
4. Registro de extinción de la propiedad horizontal*(Apoyo técnico)
5. Recepción, custodia entrega o devolución de documentos de identidad extraviados.
6. Ventanilla virtual de radicación de documentos para trámites ante las 20 Localidades y Nivel Central.</t>
  </si>
  <si>
    <t>Desconocimiento de los protocolos de atención a la ciudadanía por parte de los servidores y colaboradores asignados a la Oficina de Atención a la Ciudadanía de la Secretaría Distrital de Gobierno.</t>
  </si>
  <si>
    <t>Desconocimiento de la información contenida en la oferta de trámites y OPAs de la entidad.</t>
  </si>
  <si>
    <t xml:space="preserve">Desactualización del contenido de los trámites y OPAs (requisitos, tiempos de gestión y medios para realizarlos). </t>
  </si>
  <si>
    <t>Afectación de la imagen y buen nombre de la Secretaría Distrital de Gobierno frente a la cuidadanía y los distintos usuarios y grupos de valor interesados.</t>
  </si>
  <si>
    <t>Insatisfacción de los ciudadanos y demás usuarios y grupos de valor que reciben información de los trámites y OPAs sobre los cuales es responsable funcional la Oficina de Servicio a la Ciudadanía.</t>
  </si>
  <si>
    <t>Orientaciones que inducen al error al ciudadano, producto de información desactualizada.</t>
  </si>
  <si>
    <t>Investigaciones penales y disciplinarias, que pueden desembocar a su vez en procesos sancionatorios contra los servidores públicos y colaboradores de la Secretaría Distrital de Gobierno.</t>
  </si>
  <si>
    <t>El Profesional Especializado código 222 grado 24 y líder metodologico del proceso de Servicio a la Ciudadanía, garantizará que, cada vez que ingrese un servidor publico o colaborador nuevo asignado al proceso de atención a la ciudadanía, este reciba la respectiva inducción y capacitación con énfasis en el conocimiento y apropiación de los protocolos del servicio, así como respecto de la documentación y normatividad asociada antes de ser asignado a un punto de atención.
Como evidencia de la ejecución del control se registra planilla de asistencia y Formato Evidencia de Reunión GDI-GPD-F029.</t>
  </si>
  <si>
    <t>El Profesional Especializado código 222 grado 24 y líder metodologico del proceso de Servicio a la Ciudadanía, garantiza que, de forma anual cada uno de los servidores publicos y colaboradores vinculados a la Oficina de Atención a la Ciudadanía realice y apruebe el curso moodle Servidores SAC, en aras de cualificar, afianzar y reforzar conocimientos y competencias asociadas al proceso.
Como evidencia de la ejecución del control se expide el certificado de aprobación del curso moodle.</t>
  </si>
  <si>
    <t>El Profesional Especializado código 222 grado 24 y líder metodologico del proceso de Servicio a la Ciudadanía, en articulación con la Oficina de Asuntos Disciplinarios, gestionará una capacitación semestral a todo los servidores publicos y colaboradores vinculados al proceso de atención a la ciudadanía enfocada a la explicación del régimen legal y disicplinario de estos en el marco de los procesos, procedimientos y actividades desarrolladas.
Como evidencia de la ejecución del control queda la planilla de asistencia y Formato Evidencia de Reunión GDI-GPD-F029.</t>
  </si>
  <si>
    <t>El Profesional Especializado código 222 grado 24 y líder metodologico del proceso de Servicio a la Ciudadanía, efectuará la validación y actualización de la información contenida en cada trámite y OPA publicado en el sitio WEB de la Secretaría Distrital de Gobierno, la Guía de Trámites y Servicios del Distrito y el SUIT del Departamento Administrativo de la Función Pública de manera mensual. 
Como evidencia queda el certificado de confiabilidad de la información de servicios ofertado por la entidad; y los correos de validación del contenido de un trámite u OPA por parte de la dependencia responsable funcional del servicio en el caso de realizar una actualización.</t>
  </si>
  <si>
    <t>Posibilidad de afectación reputacional por la manipulación de información de reportes de seguimiento de avances de cumplimiento e indicadores institucionales en beneficio particular</t>
  </si>
  <si>
    <t>Investigaciones disciplinarias</t>
  </si>
  <si>
    <t>El profesional designado por el jefe de la Oficina Asesora de Planeación recibe trimestralmente el reporte de plan de gestión por parte de los Líderes de Proceso/Alcaldías Locales, y verifica la coherencia metodológica del reporte, realizando el monitoreo de acuerdo con lo establecido en el Procedimiento Formulación y Seguimiento del Plan de Gestión PLE-PIN-P005. En caso de que se presente una inconsistencia en el reporte se notificara a través de comunicación oficial al líder del proceso/Alcalde Local para que se subsane. Como evidencia queda el registro de las comunicaciones oficiales, el reporte remitido en el formato y la publicación del ranking en la página web.</t>
  </si>
  <si>
    <t>Posibilidad de afectación reputacional por realizar la entrega de residuos sólidos a una organización a cambio de beneficios económicos y/o materiales para favorecer a un particular</t>
  </si>
  <si>
    <t>Falta de ética y/o omisión de la normatividad en beneficio particular</t>
  </si>
  <si>
    <t xml:space="preserve">Pérdida de imagen reputacional. </t>
  </si>
  <si>
    <t>Proceso sancionatorio para la entidad</t>
  </si>
  <si>
    <t>Inadecuada disposición de residuos</t>
  </si>
  <si>
    <t>El profesional del equipo ambiental designado por el jefe de la Oficina Asesora de Planeación realiza seguimiento cada vez que se entregan residuos al gestor del nivel central, a través del formato PLE-PIN-F005 Evaluación de transporte de residuos; de igual manera revisa que el gestor se encuentre en el listado de gestores autorizados por las autoridades ambientales competentes y en el caso de ser residuos de programas pos-consumo, verifica que se entregue los residuos a estos gestores en los puntos o canales determinados. Para el caso de residuos aprovechables se debe garantizar la existencia de Contratos de Condiciones Uniformes y/o acuerdos de corresponsabilidad en los que se evidencie que no se reciben recursos económicos y/o materiales por la entrega de este tipo de residuos. En caso de que el gestor no cumpla con los requisitos establecidos en el formato PLE-PIN-F005, no se procede a realizar la entrega de residuos y se deja constancia en dicho formato. Cuando cumplen los requisitos se deja constancia en dicho formato y un manifiesto de la entrega realizada por parte del gestor. Como evidencia de la ejecución del control se deja el formato PLE-PIN-F005  Evaluación de transporte de residuos debidamente diligenciado y el manifiesto de la entrega recibido del gestor.</t>
  </si>
  <si>
    <t>SAC</t>
  </si>
  <si>
    <t>PIN</t>
  </si>
  <si>
    <t>CES</t>
  </si>
  <si>
    <t>RES</t>
  </si>
  <si>
    <t>Cdisc</t>
  </si>
  <si>
    <t>DTI</t>
  </si>
  <si>
    <t>EIN</t>
  </si>
  <si>
    <t>Cdis</t>
  </si>
  <si>
    <t>TIC</t>
  </si>
  <si>
    <t>Gestión del Conocimiento</t>
  </si>
  <si>
    <t xml:space="preserve">Establecer los lineamientos de gestión de conocimiento, mediante la implementación de acciones e instrumentos orientados a facilitar procesos de innovación y preservación del conocimiento, en el marco del mejoramiento continuo, la evaluación institucional, la gestión estadística, la analítica institucional, la cultura de compartir y difundir, las herramientas de uso y apropiación, y la generación y producción de conocimiento,  con el fin de mejorar la prestación de bienes y servicios a los grupos de valor de la SDG. </t>
  </si>
  <si>
    <t>Posibilidad de afectación reputacional por la omisión o inoportuna divulgación de información de los Observatorios para toma de decisiones en beneficio privado o de un tercero</t>
  </si>
  <si>
    <t>GCN</t>
  </si>
  <si>
    <t xml:space="preserve">Intereses particulares y/o conflicto de intereses por parte de los involucrados en la divulgación y publicación de la información de los Observatorios </t>
  </si>
  <si>
    <t>Afectación a la imagen institucional</t>
  </si>
  <si>
    <t>Toma de decisiones inoportuna y/o basada en información no confiable</t>
  </si>
  <si>
    <t>El profesional designado por el jefe de la Oficina Asesora de Planeación recibe cuatrimestralmente el reporte de los tres (3) observatorios de la entidad por parte de los Líderes de los observatorios, verifica la información de acuerdo con lo establecido en la Resolución 0949 de 2022 y elabora un informe. En caso de que se presente una inconsistencia en el reporte se notificará a través de comunicación oficial al líder del observatorio para que se subsane. Como evidencia de la ejecución del control queda el informe cuatrimestral de los observatorios de la entidad y la publicación en la página web.</t>
  </si>
  <si>
    <t>Posibilidad de afectación reputacional por la manipulación o alteración de la información sobre las evaluaciones institucionales para beneficio propio o de un tercero</t>
  </si>
  <si>
    <t>Intereses particulares y/o conflicto de intereses por parte de los involucrados en la gestión de información de las evaluaciones institucionales, y/o soborno y/o ofrecimiento de dadivas para manipular y/o alterar la información</t>
  </si>
  <si>
    <t>Recomendaciones erroneas y/o toma inadecuada de decisiones para la gestión de las políticas, programas y/o estrategias institucionales</t>
  </si>
  <si>
    <t>Afectaciones en el diseño de las políticas, programas y estrategias institucionales</t>
  </si>
  <si>
    <t xml:space="preserve">Los profesionales designados por el jefe de la Oficina Asesora de Planeación realizan documentos e informes donde se describe de dónde proviene la información que sirve de insumo para las evaluaciones de los programas, políticas y proyectos. Esta información es validada tanto por el equipo de Evaluaciones de la Oficina Asesora de Planeación, como por la dependencia a cargo del programa/política que se este evaluando, cada vez que es programado en la agenda de evaluación. En caso de que se presente alguna inconsistencia, se notificará a través de una comunicación oficial al jefe de la dependencia correspondiente. Como evidencia de la ejecición del control se deja el informe final de la evaluación institucional adelantada. </t>
  </si>
  <si>
    <t>Posibilidad de afectación reputacional por la omisión o inoportuna divulgación de los resultados de las evaluaciones institucionales para beneficio privado o de un tercero</t>
  </si>
  <si>
    <t>Intereses particulares y/o conflicto de intereses por parte de los involucrados en la divulgación y publicación de los resultados de las evaluaciones institucionales</t>
  </si>
  <si>
    <t>Insatisfacción de los usuarios por desconocimiento de la gestión institucional realizada</t>
  </si>
  <si>
    <t xml:space="preserve">El profesional del equipo de evaluación designado por el jefe de la Oficina Asesora de Planeación establece el cronograma de manera anual incluyendo como una de las actividades la divulgación y socialización de los resultados de las evaluaciones, y dentro de la socialización que se realice se presentan los hallazgos y resultados documentados en el informe final de la evaluación realizada, el cual es validado y revisado previamente por la dependencia que lidera el programa o política. Cuando no se da cumplimiento al cronograma, el jefe de la OAP realiza la observación correspondiente mediante comunicación al equipo de evaluación. Como evidencia de la ejecución del control se tiene el cronograma de evaluación y las evidencias de la socialización o divulgación realizada. </t>
  </si>
  <si>
    <t>Posibilidad de afectación reputacional por la manipulación y/o uso inapropiado de la información contenida en las bases de datos trabajadas en analítica institucional para beneficio privado o favorecimiento de terceros</t>
  </si>
  <si>
    <t>Falta de ética y objetividad por parte de las personas que tienen acceso a las bases de datos</t>
  </si>
  <si>
    <t>Sanciones disciplinarias</t>
  </si>
  <si>
    <t xml:space="preserve">El profesional del equipo de analítica institucional designado por el jefe de la Oficina Asesora de Planeación con los Enlaces de las dependencias y en articulación con la DTI realizan de manera trimestral la actualización a las herramientas o sistemas de información de analítica con los que cuenta la entidad para el tratamiento de los datos, realizando el monitoreo de los datos y/o comparando la información de un periodo a otro. De ser necesario se realizan estas reuniones de manera mensual. Como evidencia del control se deja las conclusiones de la  reunión, las posibles desviaciones/ alteraciones y los compromisos de los responsables en el formato de Evidencia de Reunión o soporte de Teams. </t>
  </si>
  <si>
    <t>Convivencia y Diálogo Social</t>
  </si>
  <si>
    <t>Afectación reputacional por inadecuado uso de prendas y elementos institucionales en beneficio propio o de un tercero para acceder a eventos públicos o privados de complejidad alta en el SUGA y partidos de fútbol acompañados por el programa de goles en paz 2.0</t>
  </si>
  <si>
    <t>CDS</t>
  </si>
  <si>
    <t>Desarrollar, articular y orientar acciones de formulación, adopción y ejecución de planes, programas y proyectos orientados a garantizar la participación de los habitantes en las decisiones que los afecten, a través de la promoción y fortalecimiento del diálogo social y la convivencia ciudadana.</t>
  </si>
  <si>
    <t xml:space="preserve">Omisión de la normativa vigente </t>
  </si>
  <si>
    <t>Desconocimiento de la Resolución  0846 de 28 de julio de 2020 y los alcances de la secretaria técnica del SUGA y otros eventos</t>
  </si>
  <si>
    <t>Uso inadecuado de prendas institucionales para beneficio personal o de terceros.</t>
  </si>
  <si>
    <t>Búsqueda de privilegio para acceso a eventos.</t>
  </si>
  <si>
    <t>Perdida de la credibilidad en la entidad y sus procesos</t>
  </si>
  <si>
    <t>El director/a de convivencia y diálogo social y/o El/la/los profesional(es) designado(a), para cada tema de la dirección, cada vez que ingrese un integrante nuevo a la dirección debe realizar una capacitación acerca de las obligaciones o funciones/obligaciones según modalidad de contratación, normativa, actividades a desarrollar, documentos y formatos vigentes para garantizar el conocimiento y funcionamiento del tema y hacer buen uso de las prendas y elementos institucionales entregados para el desarrollo de sus obligaciones y registrarlo en el formato GDI-GPD-F029 Evidencia de Reunión.</t>
  </si>
  <si>
    <t>El director/a o el servidor(a) designado(a), cada vez que un contratista termine su contrato de prestación de servicios o un funcionario se desvincule de la entidad o cambie de área, debe hacer entrega de prendas y material de uso exclusivo de la dirección para garantizar que no se tenga uso diferente a los fines institucionales y registrar la entrega en el formato GDI-GPD-F029 Evidencia de Reunión.</t>
  </si>
  <si>
    <t>Cada vez que se acompañe un evento en representación de la dirección de convivencia y diálogo social el profesional delegado por el director de la DCDS realiza un listado del equipo requerido para garantizar el ingreso solo de personal autorizado para el cumplimiento de las funciones, en caso que una persona diferente al listado llegue al evento se dará aviso al director para su respectiva validación, de ser autorizado se deja soportado en el formato GDI-GPD-F029 Evidencia de Reunión y/o mediante correo electrónico, de no tener autorización el director de convivencia y diálogo social, realiza el seguimiento y requerimiento en el marco del contrato de prestación servicios por parte del supervisor soportado en el formato GDI-GPD-F029 Evidencia de Reunión.
Con relación a los funcionarios públicos que realicen esta acción, se da traslado a la oficina de asuntos disciplinarios, mediante memorando, para que se determine si se incurrio en una falta disciplinaria y se tomen las medidas correspondientes. 
Finalmente, en caso de que la persona que ingrese sea un tercero ajeno a la Secretaria Distrital de Gobierno, portando implementos de uso exclusivo de esta entidad, se realiza la denuncia  respectiva ante las autoridades correspondientes.</t>
  </si>
  <si>
    <t>Afectación económica y reputacional por beneficiar un grupo de interés con una iniciativa ciudadana sin garantizar la igualdad e imparcialidad.</t>
  </si>
  <si>
    <t>Posible debilidad de los controles para verificación del cumplimiento de los requisitos que deben presentar para obtener el beneficio.</t>
  </si>
  <si>
    <t>Desconocimiento de los requisitos para que se pueda postular la iniciativa</t>
  </si>
  <si>
    <t>Pérdida de credibilidad en los procesos de iniciativas ciudadanas juveniles y favorecimiento de un colectivo que no cuente con el perfil idóneo para la ejecución de las iniciativas.</t>
  </si>
  <si>
    <t>El profesional designado por el/la director(a) o el aliado, cada vez que se vaya a implementar una iniciativa ciudadana  verifica el cumplimiento de los criterios de selección de iniciativas, acatando los lineamentos para grupos de particular  atención en el marco del proceso, realiza socialización por diferentes medios que permita dar igualdad de acceso a la información, el cual se registra en el formato de evidencia de reunión GDI-GPD-F029, con el fin de dar transparencia e igualdad al proceso. 
En caso de que se identifique el incumplimiento de lo establecido en la propuesta de la iniciativa luego de surtidas las verificaciones correspondientes  y que sin embargo, esta se haya aprobado beneficiándose sin principio de igualdad y oportunidad;  se debe informar al Profesional delegado para iniciativas ciudadanas, de forma que se realice las medidas correspondientes, para que sea en su lugar elegida la iniciativa que por orden continúe en la lista y cumpla los requisitos según modalidad. Como evidencia queda los correos electrónicos y/o registro en el formato evidencia de reunión GDI-GPD-F029.</t>
  </si>
  <si>
    <t>Gestionar con la Oficina Asesora de Comunicaciones, el diseño, proyección y publicación en los medios y canales oficiales de la Secretaría Distrital de Gobierno, una pieza publicitaria que permita a la ciudadanía identificar la gratuidad de los trámites y servicios dispuestos por la entidad.</t>
  </si>
  <si>
    <t>Profesional Especializado código 222 grado 24 y líder metodológico del proceso de Servicio a la Ciudadanía</t>
  </si>
  <si>
    <t>1/01/2023 a 30/04/2023</t>
  </si>
  <si>
    <t>Cuatrimestral</t>
  </si>
  <si>
    <t>Posibilidad de afectación reputacional por proferir decisiones disciplinarias contrarias a derecho en beneficio del sujeto procesal o de un interés particular</t>
  </si>
  <si>
    <t>Posibilidad de afectacion reputacional por la pérdida, manipulación o alteración intencional de la información y de los expedientes físicos de los procesos, para beneficio propio o de particulares.</t>
  </si>
  <si>
    <t>GPD</t>
  </si>
  <si>
    <t>Debilidad en la aplicación de lineamientos existentes para el seguimiento efectivo al cumplimiento del proceso de gestión documental de la Entidad.</t>
  </si>
  <si>
    <t xml:space="preserve">Posible generación de procesos sancionatorios, disciplinarios y penales. </t>
  </si>
  <si>
    <t xml:space="preserve">Se afecta la imagen reputacional de la entidad </t>
  </si>
  <si>
    <t>El servidor del archivo central designado por el/la Director/a Administrativo/a (para el nivel central) y  el servidor designado por el/la Alcalde(sa) local (para el nivel local), cada vez que realice el préstamo de un documento o expediente diligenciará el formato GDI-GPD-F018 o GDI-GPD-F021, según corresponda. Al momento de la devolución realizará la revisión de los documentos y/o expedientes para comprobar el estado en que se reciben. Según lo anterior para generar este reporte de los préstamos de documentos, se debe remitir a la Dirección Administrativa por parte del encargado del Archivo Central o Alcaldía Local el formato GDI-GPD-F018 (formato excel) de manera mensual, en caso de que no se remita este reporte se entenderá que no se realizaron préstamos durante el periodo de reporte. 
Si en el momento de la devolución del expediente, el encargado del Archivo Central o Alcaldía Local evidencia que no se encuentra completo frente al estado en el que fue prestado, informará al funcionario y al jefe o director de la dependencia a la que le realizó el préstamo a través de una comunicación oficial con copia a la Dirección Administrativa y se dejará registro en el formato GDI-GPD-F023 de acuerdo con los lineamientos establecidos en las instrucciones GDI-GPD-IN012.
Como evidencia de la ejecución del control quedan los formatos GDI-GPD-F018, GDI-GPD-F021, GDI-GPD-F023 y las comunicaciones oficiales.</t>
  </si>
  <si>
    <t>R17</t>
  </si>
  <si>
    <t>R18</t>
  </si>
  <si>
    <t>R19</t>
  </si>
  <si>
    <t>R20</t>
  </si>
  <si>
    <t>R21</t>
  </si>
  <si>
    <t>R22</t>
  </si>
  <si>
    <t>R23</t>
  </si>
  <si>
    <t>Director (a) Of. Asuntos discplinarios</t>
  </si>
  <si>
    <t>2/02/2023 al 29/04/2023</t>
  </si>
  <si>
    <t>Trimestral</t>
  </si>
  <si>
    <t>Pendiente de iniciar</t>
  </si>
  <si>
    <t>Realizar dos (2) mesas de trabajo trimestrales, con el fin de unificar criterios en materia disciplinaria para la proyección de las decisiones que el despacho adopta, a fin de garantizar decisiones en derecho en prevalencia de las garantías constitucionales y legales de los sujetos procesales dentro de la actuación disciplinaria.
Como evidencia de la ejecución del Plan de Acción quedará el registro de asistencia de las mesas de trabajo</t>
  </si>
  <si>
    <t>Efectuar un seguimiento y revisión mensual de todas las decisiones que el despacho suscriba por parte del grupo revisor de la OAD.</t>
  </si>
  <si>
    <t>2/02/2023 al 29/07/2023</t>
  </si>
  <si>
    <t>Semestral</t>
  </si>
  <si>
    <t>Se realizó la revisión y actualización de: redacción de riesgos, causas, consecuencias, análisis de impacto de riesgos, valoración de riesgo inherente, descripción de controles (responsable, periodicidad, actividad de control, evidencia), clase de control, fortaleza del diseño de los controles, opción de tratamiento del riesgo y definición de planes de acción en caso de que el riesgo residual sea Mayor o superior. 
Caso HOLA 270090: Evaluación Independiente
Caso HOLA 271249: Relaciones Estratégicas
Caso HOLA 271688: Gerencia de TIC
Caso HOLA 272924: Comunicación Estratégica
Caso HOLA 273121: Control Disciplinario
Caso HOLA 274021: Servicio de Atención a la Ciudadanía
Caso HOLA 274540: Planeación Institucional
Caso HOLA 274541: Gestión del Conocimiento
Caso HOLA 275931: Convivencia y Diálogo social
Caso HOLA 276578: Gestión del Patrimonio Documental</t>
  </si>
  <si>
    <t>Noviembre de 2022</t>
  </si>
  <si>
    <t>Diciembre de 2022</t>
  </si>
  <si>
    <t>Se realizó la actualización de los riesgos de corrupción asociados al proceso de Gerencia de Talento Humano, bajo caso HOLA 281073. Se realizó actualización en la redacción de los riesgos, causas, consecuencias, análisis de impacto de riesgos, valoración de riesgo inherente, descripción de controles (responsable, periodicidad, actividad de control, evidencia), clase de control, fortaleza del diseño de los controles, opción de tratamiento del riesgo y definición de planes de acción.</t>
  </si>
  <si>
    <t>Posibilidad de afectación reputacionaly económica por la vinculación a la planta de personal de la institución sin el cumplimiento de la normatividad establecida y/o lineamientos establecidos en materia de administración de personal o de conflictos de interés con el objeto de favorecer a un particular.</t>
  </si>
  <si>
    <t>DTH</t>
  </si>
  <si>
    <t>Omisión en la aplicación de las normas en materia de vinculación de personal para beneficio propio o de un particular.</t>
  </si>
  <si>
    <t>Detrimento patrimonial</t>
  </si>
  <si>
    <t>Vinculación de personal no idóneo</t>
  </si>
  <si>
    <t>Cada vez que se va a realizar una vinculación de personal, el profesional designado por la Dirección de Gestión de Talento Humano para realizar el trámite de incorporación, verifica si la persona a vincular a la SDG cumple con los requisitos de formación académica y experiencia definidos en el manual específico de funciones y competencias laborales, y normatividad vigente, consultando vía internet e imprimiendo antecedentes disciplinarios, fiscales, judiciales, inhabilidad y sanciones. Asímismo verifica el diligenciamiento del formato  Formato de Declaración de Inhabilidades, Incompatibilidades e Inexistencias de Conflicto de Interés y Obligaciones código GCO-GTH-F047.
En caso de no cumplir con los requisitos el(a) director(a) de Gestión de Talento Humano informa al nominador o a la Comisión Nacional del Servicio Civil según el tipo de nombramiento, dando cumplimiento a lo establecido en el GCO-GTH-P001. Como evidencia esta la hoja de vida con soportes, antecedentes y certificación de cumplimiento.</t>
  </si>
  <si>
    <t>El profesional Especializado de registro implementará un control agregado de las vinculaciones  generadas mensualmente. Queda como evidencia el Formato de verificación y certificación cumplimiento de requisitos mínimos código GCO-GTH-F045, con visto bueno de la revisión agregada.</t>
  </si>
  <si>
    <t>Profesional  Especializado Registro</t>
  </si>
  <si>
    <t>Por Iniciar</t>
  </si>
  <si>
    <t>Posibilidad de afectación económica y reputacional por fraude en la liquidación de la nómina en beneficio propio o de un tercero.</t>
  </si>
  <si>
    <t>Conductas delictivas de uno o más servidores públicos responsable de alguna de las funciones de liquidación de la nómina, para beneficio propio de terceros</t>
  </si>
  <si>
    <t>Afectación económica</t>
  </si>
  <si>
    <t xml:space="preserve">El Profesional Especializado de nómina, cada vez que va a liquidar la nómina de la SDG da estricto cumplimiento a lo establecido en los lineamientos institucionales del Proceso Gerencia del Talento Humano en lo pertinente a liquidación de nómina. Remite a la Subsecretaría de Gestión Institucional la liquidación para revisión, previa a la afectación del rubro correspondiente. 
En caso de que existan observaciones sobre los reportes consolidados para el ajuste de la liquidación de nómina, la Subsecretaria envía comunicación a la Dirección de Talento Humano para que se realicen los ajustes pertinentes. 
Como evidencia quedan los registros de las operaciones en el SIAP y las comunicaciones oficiales generadas. </t>
  </si>
  <si>
    <t>El profesional Especializado de Nómina implementará un control  de contraste de cierre de nómina por medio de EXCEL, que permita verificar que el cierre mensual registrado en el aplicativo SIAP corresponde con la nómina real Liquidada. Como evidencia de la ejecución del plan de acción quedará el archivo en formato Excel, que muestra la revisión mensual.</t>
  </si>
  <si>
    <t>Profesional  Especializado Nómina</t>
  </si>
  <si>
    <t>Mensual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</si>
</sst>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1"/>
      <color theme="1"/>
      <name val="Calibri"/>
      <family val="2"/>
      <scheme val="minor"/>
    </font>
    <font>
      <sz val="12"/>
      <color theme="1"/>
      <name val="Calibri"/>
      <family val="2"/>
      <scheme val="minor"/>
    </font>
    <font>
      <sz val="10"/>
      <name val="Arial"/>
      <family val="2"/>
    </font>
    <font>
      <sz val="10"/>
      <color theme="1"/>
      <name val="Arial"/>
      <family val="2"/>
    </font>
    <font>
      <b/>
      <sz val="10"/>
      <name val="Arial"/>
      <family val="2"/>
    </font>
    <font>
      <sz val="12"/>
      <name val="Arial"/>
      <family val="2"/>
    </font>
    <font>
      <b/>
      <sz val="9"/>
      <color indexed="81"/>
      <name val="Tahoma"/>
      <family val="2"/>
    </font>
    <font>
      <sz val="9"/>
      <color indexed="81"/>
      <name val="Tahoma"/>
      <family val="2"/>
    </font>
    <font>
      <b/>
      <sz val="12"/>
      <color indexed="9"/>
      <name val="Arial"/>
      <family val="2"/>
    </font>
    <font>
      <b/>
      <sz val="12"/>
      <color indexed="16"/>
      <name val="Arial"/>
      <family val="2"/>
    </font>
    <font>
      <sz val="8"/>
      <name val="Calibri"/>
      <family val="2"/>
      <scheme val="minor"/>
    </font>
    <font>
      <sz val="11"/>
      <color indexed="8"/>
      <name val="Calibri"/>
      <family val="2"/>
    </font>
    <font>
      <b/>
      <sz val="18"/>
      <name val="Arial"/>
      <family val="2"/>
    </font>
    <font>
      <b/>
      <sz val="12"/>
      <name val="Arial"/>
      <family val="2"/>
    </font>
    <font>
      <sz val="10"/>
      <color indexed="8"/>
      <name val="Arial"/>
      <family val="2"/>
    </font>
    <font>
      <b/>
      <sz val="11"/>
      <color indexed="16"/>
      <name val="Arial"/>
      <family val="2"/>
    </font>
    <font>
      <sz val="11"/>
      <color indexed="8"/>
      <name val="Arial"/>
      <family val="2"/>
    </font>
    <font>
      <sz val="10"/>
      <color indexed="9"/>
      <name val="Arial"/>
      <family val="2"/>
    </font>
    <font>
      <sz val="10"/>
      <color theme="1"/>
      <name val="Calibri"/>
      <family val="2"/>
      <scheme val="minor"/>
    </font>
    <font>
      <b/>
      <sz val="12"/>
      <color indexed="10"/>
      <name val="Arial"/>
      <family val="2"/>
    </font>
    <font>
      <b/>
      <sz val="48"/>
      <color indexed="60"/>
      <name val="Arial"/>
      <family val="2"/>
    </font>
    <font>
      <b/>
      <sz val="48"/>
      <name val="Arial"/>
      <family val="2"/>
    </font>
    <font>
      <b/>
      <sz val="11"/>
      <color theme="0" tint="-0.14999847407452621"/>
      <name val="Calibri"/>
      <family val="2"/>
      <scheme val="minor"/>
    </font>
    <font>
      <sz val="11"/>
      <color theme="0" tint="-0.14999847407452621"/>
      <name val="Calibri"/>
      <family val="2"/>
      <scheme val="minor"/>
    </font>
    <font>
      <sz val="11"/>
      <color theme="0" tint="-0.14999847407452621"/>
      <name val="Calibri"/>
      <family val="2"/>
    </font>
    <font>
      <sz val="16"/>
      <color theme="0" tint="-0.14999847407452621"/>
      <name val="Calibri"/>
      <family val="2"/>
      <scheme val="minor"/>
    </font>
    <font>
      <b/>
      <sz val="11"/>
      <color theme="0" tint="-0.14999847407452621"/>
      <name val="Arial"/>
      <family val="2"/>
    </font>
    <font>
      <b/>
      <sz val="11"/>
      <color theme="0"/>
      <name val="Calibri"/>
      <family val="2"/>
      <scheme val="minor"/>
    </font>
    <font>
      <b/>
      <sz val="11"/>
      <color theme="1"/>
      <name val="Calibri"/>
      <family val="2"/>
      <scheme val="minor"/>
    </font>
    <font>
      <sz val="12"/>
      <name val="Calibri"/>
      <family val="2"/>
      <scheme val="minor"/>
    </font>
    <font>
      <sz val="12"/>
      <color theme="1"/>
      <name val="Calibri"/>
      <family val="2"/>
      <scheme val="minor"/>
    </font>
    <font>
      <sz val="12"/>
      <color rgb="FF003300"/>
      <name val="Calibri"/>
      <family val="2"/>
      <scheme val="minor"/>
    </font>
    <font>
      <b/>
      <sz val="11"/>
      <color theme="0"/>
      <name val="Arial"/>
      <family val="2"/>
    </font>
    <font>
      <sz val="11"/>
      <color theme="0"/>
      <name val="Arial"/>
      <family val="2"/>
    </font>
    <font>
      <b/>
      <sz val="9"/>
      <color rgb="FF000000"/>
      <name val="Tahoma"/>
      <family val="2"/>
    </font>
    <font>
      <sz val="9"/>
      <color rgb="FF000000"/>
      <name val="Tahoma"/>
      <family val="2"/>
    </font>
  </fonts>
  <fills count="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indexed="60"/>
        <bgColor indexed="64"/>
      </patternFill>
    </fill>
    <fill>
      <patternFill patternType="solid">
        <fgColor indexed="9"/>
        <bgColor indexed="64"/>
      </patternFill>
    </fill>
    <fill>
      <patternFill patternType="solid">
        <fgColor theme="0" tint="-0.14999847407452621"/>
        <bgColor indexed="64"/>
      </patternFill>
    </fill>
    <fill>
      <patternFill patternType="solid">
        <fgColor theme="5" tint="-0.249977111117893"/>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rgb="FFDEE2E6"/>
      </top>
      <bottom/>
      <diagonal/>
    </border>
    <border>
      <left/>
      <right/>
      <top style="thin">
        <color indexed="9"/>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4"/>
      </left>
      <right/>
      <top style="thin">
        <color theme="4"/>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s>
  <cellStyleXfs count="3">
    <xf numFmtId="0" fontId="0" fillId="0" borderId="0"/>
    <xf numFmtId="0" fontId="2" fillId="0" borderId="0"/>
    <xf numFmtId="0" fontId="11" fillId="0" borderId="0"/>
  </cellStyleXfs>
  <cellXfs count="233">
    <xf numFmtId="0" fontId="0" fillId="0" borderId="0" xfId="0"/>
    <xf numFmtId="0" fontId="2"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wrapText="1"/>
    </xf>
    <xf numFmtId="0" fontId="0" fillId="0" borderId="0" xfId="0" applyAlignment="1">
      <alignment horizontal="center" wrapText="1"/>
    </xf>
    <xf numFmtId="0" fontId="0" fillId="0" borderId="0" xfId="0" applyAlignment="1">
      <alignment wrapText="1"/>
    </xf>
    <xf numFmtId="0" fontId="13" fillId="5" borderId="0" xfId="0" applyFont="1" applyFill="1" applyAlignment="1" applyProtection="1">
      <alignment horizontal="left" vertical="center" wrapText="1"/>
      <protection locked="0"/>
    </xf>
    <xf numFmtId="0" fontId="13" fillId="5" borderId="0" xfId="1" applyFont="1" applyFill="1" applyAlignment="1" applyProtection="1">
      <alignment horizontal="left" vertical="center" wrapText="1"/>
      <protection locked="0"/>
    </xf>
    <xf numFmtId="0" fontId="13" fillId="5" borderId="0" xfId="1" applyFont="1" applyFill="1" applyAlignment="1" applyProtection="1">
      <alignment vertical="center" wrapText="1"/>
      <protection locked="0"/>
    </xf>
    <xf numFmtId="0" fontId="14" fillId="5" borderId="0" xfId="1" applyFont="1" applyFill="1" applyAlignment="1" applyProtection="1">
      <alignment vertical="center" wrapText="1"/>
      <protection locked="0"/>
    </xf>
    <xf numFmtId="0" fontId="14" fillId="5" borderId="0" xfId="0" applyFont="1" applyFill="1" applyAlignment="1" applyProtection="1">
      <alignment horizontal="center"/>
      <protection locked="0"/>
    </xf>
    <xf numFmtId="0" fontId="0" fillId="5" borderId="0" xfId="0" applyFill="1" applyAlignment="1" applyProtection="1">
      <alignment horizontal="center"/>
      <protection locked="0"/>
    </xf>
    <xf numFmtId="0" fontId="5" fillId="0" borderId="0" xfId="0" applyFont="1" applyAlignment="1" applyProtection="1">
      <alignment horizontal="right"/>
      <protection locked="0"/>
    </xf>
    <xf numFmtId="0" fontId="15" fillId="5" borderId="0" xfId="0" applyFont="1" applyFill="1" applyAlignment="1" applyProtection="1">
      <alignment horizontal="right" wrapText="1"/>
      <protection locked="0"/>
    </xf>
    <xf numFmtId="14" fontId="5" fillId="0" borderId="0" xfId="0" applyNumberFormat="1" applyFont="1" applyAlignment="1" applyProtection="1">
      <alignment horizontal="right"/>
      <protection locked="0"/>
    </xf>
    <xf numFmtId="0" fontId="16" fillId="5" borderId="0" xfId="0" applyFont="1" applyFill="1" applyAlignment="1" applyProtection="1">
      <alignment horizontal="center" vertical="center" wrapText="1"/>
      <protection locked="0"/>
    </xf>
    <xf numFmtId="0" fontId="16" fillId="5" borderId="0" xfId="0" applyFont="1" applyFill="1" applyAlignment="1" applyProtection="1">
      <alignment vertical="center" wrapText="1"/>
      <protection locked="0"/>
    </xf>
    <xf numFmtId="0" fontId="13" fillId="5" borderId="0" xfId="1" applyFont="1" applyFill="1" applyAlignment="1" applyProtection="1">
      <alignment horizontal="center" vertical="center" wrapText="1"/>
      <protection locked="0"/>
    </xf>
    <xf numFmtId="0" fontId="0" fillId="5" borderId="0" xfId="0" applyFill="1" applyAlignment="1" applyProtection="1">
      <alignment horizontal="center" vertical="center"/>
      <protection locked="0"/>
    </xf>
    <xf numFmtId="0" fontId="14" fillId="5" borderId="0" xfId="0" applyFont="1" applyFill="1" applyAlignment="1" applyProtection="1">
      <alignment horizontal="center" vertical="center"/>
      <protection locked="0"/>
    </xf>
    <xf numFmtId="0" fontId="14" fillId="5" borderId="0" xfId="1" applyFont="1" applyFill="1" applyAlignment="1" applyProtection="1">
      <alignment horizontal="center" vertical="center" wrapText="1"/>
      <protection locked="0"/>
    </xf>
    <xf numFmtId="0" fontId="17" fillId="5" borderId="0" xfId="0" applyFont="1" applyFill="1" applyAlignment="1" applyProtection="1">
      <alignment horizontal="center" vertical="center"/>
      <protection locked="0"/>
    </xf>
    <xf numFmtId="0" fontId="15" fillId="0" borderId="0" xfId="0" applyFont="1" applyAlignment="1" applyProtection="1">
      <alignment horizontal="center" vertical="center" wrapText="1"/>
      <protection locked="0"/>
    </xf>
    <xf numFmtId="0" fontId="15" fillId="5" borderId="0" xfId="0" applyFont="1" applyFill="1" applyAlignment="1" applyProtection="1">
      <alignment horizontal="center" vertical="center" wrapText="1"/>
      <protection locked="0"/>
    </xf>
    <xf numFmtId="2" fontId="5" fillId="5" borderId="0" xfId="1" applyNumberFormat="1" applyFont="1" applyFill="1" applyAlignment="1" applyProtection="1">
      <alignment horizontal="center" vertical="center" wrapText="1"/>
      <protection locked="0"/>
    </xf>
    <xf numFmtId="0" fontId="17" fillId="5" borderId="0" xfId="0" applyFont="1" applyFill="1" applyAlignment="1" applyProtection="1">
      <alignment horizontal="center"/>
      <protection locked="0"/>
    </xf>
    <xf numFmtId="0" fontId="15" fillId="5" borderId="0" xfId="0" applyFont="1" applyFill="1" applyAlignment="1" applyProtection="1">
      <alignment vertical="center" wrapText="1"/>
      <protection locked="0"/>
    </xf>
    <xf numFmtId="0" fontId="19" fillId="5" borderId="0" xfId="0" applyFont="1" applyFill="1" applyAlignment="1" applyProtection="1">
      <alignment horizontal="left" vertical="center"/>
      <protection locked="0"/>
    </xf>
    <xf numFmtId="0" fontId="15" fillId="0" borderId="1" xfId="0" applyFont="1" applyBorder="1" applyAlignment="1" applyProtection="1">
      <alignment horizontal="center" vertical="center" wrapText="1"/>
      <protection locked="0"/>
    </xf>
    <xf numFmtId="0" fontId="5" fillId="5" borderId="0" xfId="0" applyFont="1" applyFill="1" applyAlignment="1" applyProtection="1">
      <alignment horizontal="center" vertical="center" wrapText="1"/>
      <protection locked="0"/>
    </xf>
    <xf numFmtId="164" fontId="13" fillId="5" borderId="0" xfId="1" applyNumberFormat="1" applyFont="1" applyFill="1" applyAlignment="1" applyProtection="1">
      <alignment horizontal="center" vertical="center"/>
      <protection locked="0"/>
    </xf>
    <xf numFmtId="2" fontId="13" fillId="5" borderId="0" xfId="1" applyNumberFormat="1" applyFont="1" applyFill="1" applyAlignment="1" applyProtection="1">
      <alignment horizontal="center" vertical="center"/>
      <protection locked="0"/>
    </xf>
    <xf numFmtId="0" fontId="22" fillId="2" borderId="0" xfId="0" applyFont="1" applyFill="1"/>
    <xf numFmtId="0" fontId="23" fillId="2" borderId="0" xfId="0" applyFont="1" applyFill="1"/>
    <xf numFmtId="0" fontId="24" fillId="2" borderId="0" xfId="2" applyFont="1" applyFill="1" applyAlignment="1">
      <alignment vertical="center"/>
    </xf>
    <xf numFmtId="0" fontId="25" fillId="2" borderId="0" xfId="0" applyFont="1" applyFill="1"/>
    <xf numFmtId="0" fontId="26" fillId="2" borderId="3" xfId="0" applyFont="1" applyFill="1" applyBorder="1" applyAlignment="1">
      <alignment vertical="center" wrapText="1"/>
    </xf>
    <xf numFmtId="0" fontId="24" fillId="2" borderId="0" xfId="2" applyFont="1" applyFill="1" applyAlignment="1">
      <alignment vertical="center" wrapText="1"/>
    </xf>
    <xf numFmtId="0" fontId="25" fillId="2" borderId="0" xfId="0" applyFont="1" applyFill="1" applyAlignment="1">
      <alignment wrapText="1"/>
    </xf>
    <xf numFmtId="0" fontId="0" fillId="7" borderId="0" xfId="0" applyFill="1"/>
    <xf numFmtId="0" fontId="13" fillId="5" borderId="0" xfId="0" applyFont="1" applyFill="1" applyAlignment="1" applyProtection="1">
      <alignment horizontal="left" vertical="center"/>
      <protection locked="0"/>
    </xf>
    <xf numFmtId="0" fontId="2" fillId="5" borderId="0" xfId="0" applyFont="1" applyFill="1" applyAlignment="1" applyProtection="1">
      <alignment horizontal="right" vertical="center" wrapText="1"/>
      <protection locked="0"/>
    </xf>
    <xf numFmtId="14" fontId="2" fillId="5" borderId="0" xfId="0" applyNumberFormat="1" applyFont="1" applyFill="1" applyAlignment="1" applyProtection="1">
      <alignment horizontal="right" vertical="center" wrapText="1"/>
      <protection locked="0"/>
    </xf>
    <xf numFmtId="0" fontId="0" fillId="0" borderId="0" xfId="0" applyAlignment="1">
      <alignment horizontal="left" vertical="top" wrapText="1"/>
    </xf>
    <xf numFmtId="0" fontId="27" fillId="7" borderId="9" xfId="0" applyFont="1" applyFill="1" applyBorder="1"/>
    <xf numFmtId="0" fontId="0" fillId="2" borderId="0" xfId="0" applyFill="1" applyAlignment="1">
      <alignment horizontal="center"/>
    </xf>
    <xf numFmtId="0" fontId="0" fillId="2" borderId="0" xfId="0" applyFill="1"/>
    <xf numFmtId="0" fontId="0" fillId="7" borderId="1" xfId="0" applyFill="1" applyBorder="1"/>
    <xf numFmtId="0" fontId="0" fillId="7" borderId="1" xfId="0" applyFill="1" applyBorder="1" applyAlignment="1">
      <alignment horizontal="center"/>
    </xf>
    <xf numFmtId="0" fontId="28" fillId="0" borderId="1" xfId="0" applyFont="1" applyBorder="1" applyAlignment="1">
      <alignment horizontal="center" vertical="center"/>
    </xf>
    <xf numFmtId="0" fontId="0" fillId="0" borderId="1" xfId="0" applyBorder="1" applyAlignment="1">
      <alignment horizontal="left" vertical="top" wrapText="1"/>
    </xf>
    <xf numFmtId="0" fontId="0" fillId="0" borderId="1" xfId="0" applyBorder="1"/>
    <xf numFmtId="0" fontId="0" fillId="5" borderId="0" xfId="0" applyFill="1" applyProtection="1">
      <protection locked="0"/>
    </xf>
    <xf numFmtId="0" fontId="2" fillId="5" borderId="0" xfId="1" applyFill="1" applyProtection="1">
      <protection locked="0"/>
    </xf>
    <xf numFmtId="0" fontId="14" fillId="5" borderId="0" xfId="0" applyFont="1" applyFill="1" applyProtection="1">
      <protection locked="0"/>
    </xf>
    <xf numFmtId="0" fontId="18" fillId="5" borderId="0" xfId="0" applyFont="1" applyFill="1" applyProtection="1">
      <protection locked="0"/>
    </xf>
    <xf numFmtId="0" fontId="2" fillId="0" borderId="0" xfId="0" applyFont="1"/>
    <xf numFmtId="0" fontId="17" fillId="5" borderId="0" xfId="0" applyFont="1" applyFill="1" applyProtection="1">
      <protection locked="0"/>
    </xf>
    <xf numFmtId="0" fontId="0" fillId="5" borderId="0" xfId="0" applyFill="1" applyAlignment="1" applyProtection="1">
      <alignment horizontal="left"/>
      <protection locked="0"/>
    </xf>
    <xf numFmtId="0" fontId="2" fillId="0" borderId="0" xfId="0" applyFont="1" applyAlignment="1">
      <alignment horizontal="left"/>
    </xf>
    <xf numFmtId="0" fontId="32" fillId="2" borderId="0" xfId="0" applyFont="1" applyFill="1" applyAlignment="1" applyProtection="1">
      <alignment horizontal="right" wrapText="1"/>
      <protection locked="0"/>
    </xf>
    <xf numFmtId="0" fontId="33" fillId="2" borderId="0" xfId="0" applyFont="1" applyFill="1" applyAlignment="1" applyProtection="1">
      <alignment vertical="center" wrapText="1"/>
      <protection locked="0"/>
    </xf>
    <xf numFmtId="0" fontId="15" fillId="5" borderId="0" xfId="0" applyFont="1" applyFill="1" applyAlignment="1" applyProtection="1">
      <alignment horizontal="right" vertical="center" wrapText="1"/>
      <protection locked="0"/>
    </xf>
    <xf numFmtId="0" fontId="30" fillId="0" borderId="1" xfId="0" applyFont="1" applyBorder="1" applyAlignment="1" applyProtection="1">
      <alignment horizontal="center" vertical="center" wrapText="1"/>
      <protection locked="0"/>
    </xf>
    <xf numFmtId="0" fontId="30" fillId="0" borderId="1" xfId="0" applyFont="1" applyBorder="1" applyAlignment="1">
      <alignment horizontal="center" vertical="center" wrapText="1"/>
    </xf>
    <xf numFmtId="0" fontId="30" fillId="5" borderId="1" xfId="0" applyFont="1" applyFill="1" applyBorder="1" applyAlignment="1" applyProtection="1">
      <alignment horizontal="center" vertical="center"/>
      <protection locked="0"/>
    </xf>
    <xf numFmtId="0" fontId="30" fillId="0" borderId="0" xfId="0" applyFont="1" applyAlignment="1" applyProtection="1">
      <alignment vertical="center" wrapText="1"/>
      <protection locked="0"/>
    </xf>
    <xf numFmtId="0" fontId="0" fillId="2" borderId="1" xfId="0" applyFill="1" applyBorder="1" applyAlignment="1">
      <alignment horizontal="left" vertical="top" wrapText="1"/>
    </xf>
    <xf numFmtId="0" fontId="30" fillId="5" borderId="11" xfId="0" applyFont="1" applyFill="1" applyBorder="1" applyAlignment="1" applyProtection="1">
      <alignment horizontal="center" vertical="center"/>
      <protection locked="0"/>
    </xf>
    <xf numFmtId="0" fontId="29" fillId="5" borderId="1" xfId="0" applyFont="1" applyFill="1" applyBorder="1" applyAlignment="1" applyProtection="1">
      <alignment horizontal="center" vertical="center"/>
      <protection locked="0"/>
    </xf>
    <xf numFmtId="0" fontId="29" fillId="5" borderId="16"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0" fontId="1" fillId="5" borderId="0" xfId="0" applyFont="1" applyFill="1" applyAlignment="1" applyProtection="1">
      <alignment horizontal="center" vertical="center"/>
      <protection locked="0"/>
    </xf>
    <xf numFmtId="0" fontId="1" fillId="5" borderId="0" xfId="0" applyFont="1" applyFill="1" applyAlignment="1" applyProtection="1">
      <alignment horizontal="left" vertical="center" wrapText="1"/>
      <protection locked="0"/>
    </xf>
    <xf numFmtId="0" fontId="30" fillId="5" borderId="0" xfId="0" applyFont="1" applyFill="1" applyAlignment="1" applyProtection="1">
      <alignment horizontal="left" vertical="center" wrapText="1"/>
      <protection locked="0"/>
    </xf>
    <xf numFmtId="0" fontId="29" fillId="0" borderId="1" xfId="0" applyFont="1" applyBorder="1" applyAlignment="1" applyProtection="1">
      <alignment vertical="center" wrapText="1"/>
      <protection locked="0"/>
    </xf>
    <xf numFmtId="0" fontId="0" fillId="0" borderId="1" xfId="0" applyBorder="1" applyAlignment="1">
      <alignment horizontal="center" vertical="center"/>
    </xf>
    <xf numFmtId="0" fontId="0" fillId="0" borderId="1" xfId="0" applyBorder="1" applyAlignment="1">
      <alignment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29" fillId="0" borderId="1"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1" xfId="0" applyFont="1" applyBorder="1" applyAlignment="1" applyProtection="1">
      <alignment horizontal="center" vertical="center" wrapText="1"/>
      <protection locked="0"/>
    </xf>
    <xf numFmtId="0" fontId="29" fillId="0" borderId="1" xfId="0" applyFont="1" applyBorder="1" applyAlignment="1" applyProtection="1">
      <alignment horizontal="left" vertical="center" wrapText="1"/>
      <protection locked="0"/>
    </xf>
    <xf numFmtId="0" fontId="30" fillId="0" borderId="1" xfId="0" applyFont="1" applyBorder="1" applyAlignment="1" applyProtection="1">
      <alignment horizontal="left" vertical="center" wrapText="1"/>
      <protection locked="0"/>
    </xf>
    <xf numFmtId="0" fontId="1" fillId="0" borderId="1" xfId="0" applyFont="1" applyBorder="1" applyAlignment="1" applyProtection="1">
      <alignment vertical="center" wrapText="1"/>
      <protection locked="0"/>
    </xf>
    <xf numFmtId="0" fontId="30" fillId="0" borderId="1" xfId="0" applyFont="1" applyBorder="1" applyAlignment="1" applyProtection="1">
      <alignment vertical="center" wrapText="1"/>
      <protection locked="0"/>
    </xf>
    <xf numFmtId="0" fontId="2" fillId="0" borderId="1" xfId="0" applyFont="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31" fillId="0" borderId="1" xfId="0" applyFont="1" applyBorder="1" applyAlignment="1" applyProtection="1">
      <alignment horizontal="justify" vertical="center" wrapText="1"/>
      <protection locked="0"/>
    </xf>
    <xf numFmtId="0" fontId="31" fillId="0" borderId="1" xfId="0" applyFont="1" applyBorder="1" applyAlignment="1" applyProtection="1">
      <alignment wrapText="1"/>
      <protection locked="0"/>
    </xf>
    <xf numFmtId="0" fontId="29" fillId="0" borderId="1" xfId="0" applyFont="1" applyBorder="1" applyAlignment="1" applyProtection="1">
      <alignment horizontal="justify" vertical="center" wrapText="1"/>
      <protection locked="0"/>
    </xf>
    <xf numFmtId="0" fontId="4" fillId="0" borderId="1" xfId="0" applyFont="1" applyBorder="1" applyAlignment="1">
      <alignment horizontal="center" vertical="center" wrapText="1"/>
    </xf>
    <xf numFmtId="0" fontId="0" fillId="0" borderId="1" xfId="0"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2" fontId="4" fillId="0" borderId="1" xfId="0" applyNumberFormat="1" applyFont="1" applyBorder="1" applyAlignment="1">
      <alignment horizontal="center" vertical="center" wrapText="1"/>
    </xf>
    <xf numFmtId="0" fontId="29" fillId="6" borderId="1"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4" fillId="0" borderId="13" xfId="0" applyFont="1" applyBorder="1" applyAlignment="1">
      <alignment horizontal="center" vertical="center" wrapText="1"/>
    </xf>
    <xf numFmtId="0" fontId="29" fillId="0" borderId="1" xfId="0" applyFont="1" applyBorder="1" applyAlignment="1" applyProtection="1">
      <alignment horizontal="center" vertical="center" wrapText="1"/>
      <protection locked="0"/>
    </xf>
    <xf numFmtId="0" fontId="2" fillId="3" borderId="1" xfId="0" applyFont="1" applyFill="1" applyBorder="1" applyAlignment="1">
      <alignment horizontal="center" vertical="center" wrapText="1"/>
    </xf>
    <xf numFmtId="0" fontId="29" fillId="0" borderId="11" xfId="0" applyFont="1" applyBorder="1" applyAlignment="1" applyProtection="1">
      <alignment horizontal="left" vertical="center" wrapText="1"/>
      <protection locked="0"/>
    </xf>
    <xf numFmtId="0" fontId="29" fillId="0" borderId="12" xfId="0" applyFont="1" applyBorder="1" applyAlignment="1" applyProtection="1">
      <alignment horizontal="left" vertical="center" wrapText="1"/>
      <protection locked="0"/>
    </xf>
    <xf numFmtId="0" fontId="29" fillId="0" borderId="13" xfId="0" applyFont="1" applyBorder="1" applyAlignment="1" applyProtection="1">
      <alignment horizontal="left" vertical="center" wrapText="1"/>
      <protection locked="0"/>
    </xf>
    <xf numFmtId="0" fontId="2" fillId="0" borderId="11"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6" borderId="1" xfId="0" applyFont="1" applyFill="1" applyBorder="1" applyAlignment="1">
      <alignment horizontal="center" vertical="center"/>
    </xf>
    <xf numFmtId="0" fontId="29" fillId="0" borderId="1" xfId="0" applyFont="1" applyBorder="1" applyAlignment="1">
      <alignment vertical="center" wrapText="1"/>
    </xf>
    <xf numFmtId="0" fontId="29" fillId="0" borderId="1" xfId="0" applyFont="1" applyBorder="1" applyAlignment="1" applyProtection="1">
      <alignment vertical="center" wrapText="1"/>
      <protection locked="0"/>
    </xf>
    <xf numFmtId="0" fontId="2" fillId="0" borderId="1" xfId="0" applyFont="1" applyBorder="1" applyAlignment="1">
      <alignment horizontal="center" vertical="center" wrapText="1"/>
    </xf>
    <xf numFmtId="0" fontId="2" fillId="0" borderId="11"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wrapText="1"/>
      <protection locked="0"/>
    </xf>
    <xf numFmtId="0" fontId="3" fillId="0" borderId="12" xfId="0" applyFont="1" applyBorder="1" applyAlignment="1" applyProtection="1">
      <alignment horizontal="left" vertical="center" wrapText="1"/>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29" fillId="6" borderId="11"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9" fillId="6" borderId="13" xfId="0" applyFont="1" applyFill="1" applyBorder="1" applyAlignment="1">
      <alignment horizontal="center" vertical="center" wrapText="1"/>
    </xf>
    <xf numFmtId="0" fontId="29" fillId="0" borderId="1" xfId="0" applyFont="1" applyBorder="1" applyAlignment="1" applyProtection="1">
      <alignment horizontal="left" vertical="center" wrapText="1"/>
      <protection locked="0"/>
    </xf>
    <xf numFmtId="0" fontId="29" fillId="0" borderId="11" xfId="0" applyFont="1" applyBorder="1" applyAlignment="1" applyProtection="1">
      <alignment horizontal="center" vertical="center" wrapText="1"/>
      <protection locked="0"/>
    </xf>
    <xf numFmtId="0" fontId="29" fillId="0" borderId="12" xfId="0" applyFont="1" applyBorder="1" applyAlignment="1" applyProtection="1">
      <alignment horizontal="center" vertical="center" wrapText="1"/>
      <protection locked="0"/>
    </xf>
    <xf numFmtId="0" fontId="29" fillId="0" borderId="13" xfId="0" applyFont="1" applyBorder="1" applyAlignment="1" applyProtection="1">
      <alignment horizontal="center" vertical="center" wrapText="1"/>
      <protection locked="0"/>
    </xf>
    <xf numFmtId="0" fontId="29" fillId="0" borderId="11"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13" xfId="0" applyFont="1" applyBorder="1" applyAlignment="1">
      <alignment horizontal="center" vertical="center" wrapText="1"/>
    </xf>
    <xf numFmtId="0" fontId="8" fillId="4" borderId="5" xfId="1" applyFont="1" applyFill="1" applyBorder="1" applyAlignment="1" applyProtection="1">
      <alignment horizontal="center" vertical="center" wrapText="1"/>
      <protection locked="0"/>
    </xf>
    <xf numFmtId="0" fontId="8" fillId="4" borderId="2" xfId="1" applyFont="1" applyFill="1" applyBorder="1" applyAlignment="1" applyProtection="1">
      <alignment horizontal="center" vertical="center" wrapText="1"/>
      <protection locked="0"/>
    </xf>
    <xf numFmtId="0" fontId="8" fillId="4" borderId="7" xfId="1" applyFont="1" applyFill="1" applyBorder="1" applyAlignment="1" applyProtection="1">
      <alignment horizontal="center" vertical="center" wrapText="1"/>
      <protection locked="0"/>
    </xf>
    <xf numFmtId="0" fontId="8" fillId="4" borderId="1" xfId="1" applyFont="1" applyFill="1" applyBorder="1" applyAlignment="1" applyProtection="1">
      <alignment horizontal="center" vertical="center" wrapText="1"/>
      <protection locked="0"/>
    </xf>
    <xf numFmtId="0" fontId="2" fillId="6" borderId="7" xfId="0" applyFont="1" applyFill="1" applyBorder="1" applyAlignment="1">
      <alignment horizontal="center" vertical="center"/>
    </xf>
    <xf numFmtId="0" fontId="30" fillId="0" borderId="11" xfId="0" applyFont="1" applyBorder="1" applyAlignment="1" applyProtection="1">
      <alignment horizontal="left" vertical="center" wrapText="1"/>
      <protection locked="0"/>
    </xf>
    <xf numFmtId="0" fontId="30" fillId="0" borderId="12" xfId="0" applyFont="1" applyBorder="1" applyAlignment="1" applyProtection="1">
      <alignment horizontal="left" vertical="center" wrapText="1"/>
      <protection locked="0"/>
    </xf>
    <xf numFmtId="0" fontId="30" fillId="0" borderId="13"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1" fillId="0" borderId="11" xfId="0" applyFont="1" applyBorder="1" applyAlignment="1" applyProtection="1">
      <alignment vertical="center" wrapText="1"/>
      <protection locked="0"/>
    </xf>
    <xf numFmtId="0" fontId="30" fillId="0" borderId="12" xfId="0" applyFont="1" applyBorder="1" applyAlignment="1" applyProtection="1">
      <alignment vertical="center" wrapText="1"/>
      <protection locked="0"/>
    </xf>
    <xf numFmtId="0" fontId="30" fillId="0" borderId="13" xfId="0" applyFont="1" applyBorder="1" applyAlignment="1" applyProtection="1">
      <alignment vertical="center" wrapText="1"/>
      <protection locked="0"/>
    </xf>
    <xf numFmtId="0" fontId="30" fillId="5" borderId="1" xfId="0" applyFont="1" applyFill="1" applyBorder="1" applyAlignment="1" applyProtection="1">
      <alignment horizontal="left" vertical="center" wrapText="1"/>
      <protection locked="0"/>
    </xf>
    <xf numFmtId="0" fontId="30" fillId="5" borderId="1" xfId="0" applyFont="1" applyFill="1" applyBorder="1" applyAlignment="1" applyProtection="1">
      <alignment horizontal="left" vertical="top" wrapText="1"/>
      <protection locked="0"/>
    </xf>
    <xf numFmtId="0" fontId="1" fillId="5" borderId="15" xfId="0" applyFont="1" applyFill="1" applyBorder="1" applyAlignment="1" applyProtection="1">
      <alignment horizontal="left" vertical="center" wrapText="1"/>
      <protection locked="0"/>
    </xf>
    <xf numFmtId="0" fontId="30" fillId="5" borderId="17" xfId="0" applyFont="1" applyFill="1" applyBorder="1" applyAlignment="1" applyProtection="1">
      <alignment horizontal="left" vertical="center" wrapText="1"/>
      <protection locked="0"/>
    </xf>
    <xf numFmtId="0" fontId="30" fillId="5" borderId="18" xfId="0" applyFont="1" applyFill="1" applyBorder="1" applyAlignment="1" applyProtection="1">
      <alignment horizontal="left" vertical="center" wrapText="1"/>
      <protection locked="0"/>
    </xf>
    <xf numFmtId="49" fontId="20" fillId="5" borderId="0" xfId="0" applyNumberFormat="1" applyFont="1" applyFill="1" applyAlignment="1" applyProtection="1">
      <alignment horizontal="center" vertical="center" wrapText="1"/>
      <protection locked="0"/>
    </xf>
    <xf numFmtId="49" fontId="21" fillId="5" borderId="0" xfId="0" applyNumberFormat="1" applyFont="1" applyFill="1" applyAlignment="1" applyProtection="1">
      <alignment horizontal="center" vertical="center" wrapText="1"/>
      <protection locked="0"/>
    </xf>
    <xf numFmtId="49" fontId="12" fillId="5" borderId="0" xfId="0" applyNumberFormat="1" applyFont="1" applyFill="1" applyAlignment="1" applyProtection="1">
      <alignment horizontal="center" vertical="center" wrapText="1"/>
      <protection locked="0"/>
    </xf>
    <xf numFmtId="0" fontId="16" fillId="5" borderId="0" xfId="0" applyFont="1" applyFill="1" applyAlignment="1" applyProtection="1">
      <alignment horizontal="left" vertical="center" wrapText="1"/>
      <protection locked="0"/>
    </xf>
    <xf numFmtId="0" fontId="33" fillId="2" borderId="0" xfId="0" applyFont="1" applyFill="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9" fillId="5" borderId="1" xfId="0" applyFont="1" applyFill="1" applyBorder="1" applyAlignment="1" applyProtection="1">
      <alignment horizontal="center" vertical="center" wrapText="1"/>
      <protection locked="0"/>
    </xf>
    <xf numFmtId="0" fontId="30" fillId="0" borderId="11" xfId="0" applyFont="1" applyBorder="1" applyAlignment="1" applyProtection="1">
      <alignment vertical="center" wrapText="1"/>
      <protection locked="0"/>
    </xf>
    <xf numFmtId="0" fontId="9" fillId="5" borderId="6" xfId="0" applyFont="1" applyFill="1" applyBorder="1" applyAlignment="1" applyProtection="1">
      <alignment horizontal="center" vertical="center" wrapText="1"/>
      <protection locked="0"/>
    </xf>
    <xf numFmtId="0" fontId="9" fillId="5" borderId="8" xfId="0" applyFont="1" applyFill="1" applyBorder="1" applyAlignment="1" applyProtection="1">
      <alignment horizontal="center" vertical="center" wrapText="1"/>
      <protection locked="0"/>
    </xf>
    <xf numFmtId="0" fontId="29" fillId="3" borderId="1" xfId="0" applyFont="1" applyFill="1" applyBorder="1" applyAlignment="1">
      <alignment horizontal="center" vertical="center" wrapText="1"/>
    </xf>
    <xf numFmtId="0" fontId="31" fillId="0" borderId="11" xfId="0" applyFont="1" applyBorder="1" applyAlignment="1" applyProtection="1">
      <alignment horizontal="left" vertical="center" wrapText="1"/>
      <protection locked="0"/>
    </xf>
    <xf numFmtId="0" fontId="31" fillId="0" borderId="12" xfId="0" applyFont="1" applyBorder="1" applyAlignment="1" applyProtection="1">
      <alignment horizontal="left" vertical="center" wrapText="1"/>
      <protection locked="0"/>
    </xf>
    <xf numFmtId="0" fontId="31" fillId="0" borderId="13" xfId="0" applyFont="1" applyBorder="1" applyAlignment="1" applyProtection="1">
      <alignment horizontal="left" vertical="center" wrapText="1"/>
      <protection locked="0"/>
    </xf>
    <xf numFmtId="0" fontId="31" fillId="0" borderId="11" xfId="0" applyFont="1" applyBorder="1" applyAlignment="1" applyProtection="1">
      <alignment vertical="center" wrapText="1"/>
      <protection locked="0"/>
    </xf>
    <xf numFmtId="0" fontId="31" fillId="0" borderId="12" xfId="0" applyFont="1" applyBorder="1" applyAlignment="1" applyProtection="1">
      <alignment vertical="center" wrapText="1"/>
      <protection locked="0"/>
    </xf>
    <xf numFmtId="0" fontId="31" fillId="0" borderId="13" xfId="0" applyFont="1" applyBorder="1" applyAlignment="1" applyProtection="1">
      <alignment vertical="center" wrapText="1"/>
      <protection locked="0"/>
    </xf>
    <xf numFmtId="0" fontId="29" fillId="0" borderId="11" xfId="0" applyFont="1" applyBorder="1" applyAlignment="1" applyProtection="1">
      <alignment horizontal="left" vertical="top" wrapText="1"/>
      <protection locked="0"/>
    </xf>
    <xf numFmtId="0" fontId="29" fillId="0" borderId="12" xfId="0" applyFont="1" applyBorder="1" applyAlignment="1" applyProtection="1">
      <alignment horizontal="left" vertical="top" wrapText="1"/>
      <protection locked="0"/>
    </xf>
    <xf numFmtId="0" fontId="29" fillId="0" borderId="13" xfId="0" applyFont="1" applyBorder="1" applyAlignment="1" applyProtection="1">
      <alignment horizontal="left" vertical="top" wrapText="1"/>
      <protection locked="0"/>
    </xf>
    <xf numFmtId="0" fontId="29" fillId="2" borderId="11" xfId="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30" fillId="5" borderId="11" xfId="0" applyFont="1" applyFill="1" applyBorder="1" applyAlignment="1" applyProtection="1">
      <alignment horizontal="left" vertical="center" wrapText="1"/>
      <protection locked="0"/>
    </xf>
    <xf numFmtId="0" fontId="30" fillId="5" borderId="14" xfId="0" applyFont="1" applyFill="1" applyBorder="1" applyAlignment="1" applyProtection="1">
      <alignment horizontal="center" vertical="center" wrapText="1"/>
      <protection locked="0"/>
    </xf>
    <xf numFmtId="0" fontId="30" fillId="0" borderId="1" xfId="0" applyFont="1" applyBorder="1" applyAlignment="1" applyProtection="1">
      <alignment vertical="center" wrapText="1"/>
      <protection locked="0"/>
    </xf>
    <xf numFmtId="0" fontId="8" fillId="4" borderId="19" xfId="1" applyFont="1" applyFill="1" applyBorder="1" applyAlignment="1" applyProtection="1">
      <alignment horizontal="center" vertical="center" wrapText="1"/>
      <protection locked="0"/>
    </xf>
    <xf numFmtId="0" fontId="8" fillId="4" borderId="20" xfId="1" applyFont="1" applyFill="1" applyBorder="1" applyAlignment="1" applyProtection="1">
      <alignment horizontal="center" vertical="center" wrapText="1"/>
      <protection locked="0"/>
    </xf>
    <xf numFmtId="0" fontId="0" fillId="0" borderId="13" xfId="0" applyBorder="1" applyAlignment="1">
      <alignment horizontal="center" vertical="center"/>
    </xf>
    <xf numFmtId="0" fontId="0" fillId="0" borderId="1" xfId="0" applyBorder="1" applyAlignment="1">
      <alignment horizontal="center"/>
    </xf>
    <xf numFmtId="0" fontId="1" fillId="0" borderId="1" xfId="0" applyFont="1" applyBorder="1" applyAlignment="1" applyProtection="1">
      <alignment horizontal="left" vertical="center" wrapText="1"/>
      <protection locked="0"/>
    </xf>
    <xf numFmtId="0" fontId="0" fillId="0" borderId="1" xfId="0" applyBorder="1" applyAlignment="1">
      <alignment horizontal="left"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3" fillId="0" borderId="1"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0" fillId="6" borderId="0" xfId="0" applyFill="1" applyAlignment="1">
      <alignment horizontal="center" wrapText="1"/>
    </xf>
    <xf numFmtId="0" fontId="0" fillId="6" borderId="10" xfId="0" applyFill="1" applyBorder="1" applyAlignment="1">
      <alignment horizontal="center" wrapText="1"/>
    </xf>
    <xf numFmtId="0" fontId="23" fillId="2" borderId="0" xfId="0" applyFont="1" applyFill="1" applyAlignment="1">
      <alignment horizontal="center"/>
    </xf>
    <xf numFmtId="14" fontId="0" fillId="2" borderId="11" xfId="0" applyNumberFormat="1" applyFill="1" applyBorder="1" applyAlignment="1">
      <alignment horizontal="center" vertical="center" wrapText="1"/>
    </xf>
    <xf numFmtId="14" fontId="0" fillId="2" borderId="11" xfId="0" applyNumberFormat="1"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wrapText="1"/>
    </xf>
    <xf numFmtId="14" fontId="0" fillId="2" borderId="12" xfId="0" applyNumberFormat="1"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wrapText="1"/>
    </xf>
    <xf numFmtId="14" fontId="0" fillId="2" borderId="13" xfId="0" applyNumberFormat="1" applyFill="1" applyBorder="1" applyAlignment="1">
      <alignment horizontal="center" vertical="center"/>
    </xf>
    <xf numFmtId="0" fontId="0" fillId="2" borderId="13" xfId="0" applyFill="1" applyBorder="1" applyAlignment="1">
      <alignment horizontal="center" vertical="center"/>
    </xf>
    <xf numFmtId="0" fontId="1" fillId="0" borderId="1" xfId="0" applyFont="1" applyBorder="1" applyAlignment="1" applyProtection="1">
      <alignment vertical="center" wrapText="1"/>
      <protection locked="0"/>
    </xf>
    <xf numFmtId="0" fontId="0" fillId="2" borderId="11" xfId="0" applyFill="1" applyBorder="1" applyAlignment="1">
      <alignment horizontal="left" vertical="center" wrapText="1"/>
    </xf>
    <xf numFmtId="0" fontId="0" fillId="2" borderId="12" xfId="0" applyFill="1" applyBorder="1" applyAlignment="1">
      <alignment horizontal="left" vertical="center" wrapText="1"/>
    </xf>
    <xf numFmtId="0" fontId="0" fillId="2" borderId="13" xfId="0" applyFill="1" applyBorder="1" applyAlignment="1">
      <alignment horizontal="left" vertical="center" wrapText="1"/>
    </xf>
    <xf numFmtId="0" fontId="0" fillId="2" borderId="1" xfId="0" applyFill="1" applyBorder="1" applyAlignment="1">
      <alignment horizontal="center" vertical="center" wrapText="1"/>
    </xf>
    <xf numFmtId="14" fontId="0" fillId="2" borderId="1" xfId="0" applyNumberFormat="1" applyFill="1" applyBorder="1" applyAlignment="1">
      <alignment horizontal="center" vertical="center" wrapText="1"/>
    </xf>
    <xf numFmtId="14" fontId="0" fillId="2" borderId="1" xfId="0" applyNumberFormat="1" applyFill="1" applyBorder="1" applyAlignment="1">
      <alignment horizontal="center" vertical="center"/>
    </xf>
    <xf numFmtId="0" fontId="0" fillId="2" borderId="1" xfId="0" applyFill="1" applyBorder="1" applyAlignment="1">
      <alignment horizontal="center" vertical="center"/>
    </xf>
    <xf numFmtId="0" fontId="2" fillId="6" borderId="21" xfId="0" applyFont="1" applyFill="1" applyBorder="1" applyAlignment="1">
      <alignment horizontal="center" vertical="center"/>
    </xf>
    <xf numFmtId="0" fontId="29" fillId="0" borderId="13" xfId="0" applyFont="1" applyBorder="1" applyAlignment="1">
      <alignment vertical="center" wrapText="1"/>
    </xf>
    <xf numFmtId="0" fontId="29" fillId="0" borderId="13" xfId="0" applyFont="1" applyBorder="1" applyAlignment="1" applyProtection="1">
      <alignment vertical="center" wrapText="1"/>
      <protection locked="0"/>
    </xf>
    <xf numFmtId="0" fontId="29" fillId="3" borderId="13" xfId="0" applyFont="1" applyFill="1" applyBorder="1" applyAlignment="1">
      <alignment horizontal="center" vertical="center" wrapText="1"/>
    </xf>
    <xf numFmtId="0" fontId="0" fillId="0" borderId="13" xfId="0" applyBorder="1"/>
    <xf numFmtId="0" fontId="0" fillId="0" borderId="22" xfId="0" applyBorder="1"/>
    <xf numFmtId="0" fontId="8" fillId="4" borderId="23" xfId="1" applyFont="1" applyFill="1" applyBorder="1" applyAlignment="1" applyProtection="1">
      <alignment horizontal="center" vertical="center" wrapText="1"/>
      <protection locked="0"/>
    </xf>
    <xf numFmtId="0" fontId="8" fillId="4" borderId="22" xfId="1" applyFont="1" applyFill="1" applyBorder="1" applyAlignment="1" applyProtection="1">
      <alignment horizontal="center" vertical="center" wrapText="1"/>
      <protection locked="0"/>
    </xf>
    <xf numFmtId="0" fontId="8" fillId="4" borderId="24" xfId="1" applyFont="1" applyFill="1" applyBorder="1" applyAlignment="1" applyProtection="1">
      <alignment horizontal="center" vertical="center" wrapText="1"/>
      <protection locked="0"/>
    </xf>
    <xf numFmtId="0" fontId="0" fillId="0" borderId="0" xfId="0" applyBorder="1"/>
    <xf numFmtId="0" fontId="8" fillId="4" borderId="25" xfId="1" applyFont="1" applyFill="1" applyBorder="1" applyAlignment="1" applyProtection="1">
      <alignment horizontal="center" vertical="center" wrapText="1"/>
      <protection locked="0"/>
    </xf>
    <xf numFmtId="0" fontId="4" fillId="6" borderId="26" xfId="0" applyFont="1" applyFill="1" applyBorder="1" applyAlignment="1">
      <alignment horizontal="center" vertical="center" wrapText="1"/>
    </xf>
    <xf numFmtId="0" fontId="4" fillId="6" borderId="27" xfId="0" applyFont="1" applyFill="1" applyBorder="1" applyAlignment="1">
      <alignment horizontal="center" vertical="center" wrapText="1"/>
    </xf>
    <xf numFmtId="0" fontId="4" fillId="6" borderId="27" xfId="0" applyFont="1" applyFill="1" applyBorder="1" applyAlignment="1">
      <alignment horizontal="center" vertical="center" textRotation="90" wrapText="1"/>
    </xf>
    <xf numFmtId="0" fontId="4" fillId="6" borderId="28" xfId="0" applyFont="1" applyFill="1" applyBorder="1" applyAlignment="1">
      <alignment horizontal="center" vertical="center" wrapText="1"/>
    </xf>
    <xf numFmtId="0" fontId="0" fillId="0" borderId="29" xfId="0" applyBorder="1"/>
  </cellXfs>
  <cellStyles count="3">
    <cellStyle name="Excel Built-in Normal" xfId="2" xr:uid="{00000000-0005-0000-0000-000000000000}"/>
    <cellStyle name="Normal" xfId="0" builtinId="0"/>
    <cellStyle name="Normal 2" xfId="1" xr:uid="{00000000-0005-0000-0000-000002000000}"/>
  </cellStyles>
  <dxfs count="54">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theme="9" tint="0.59996337778862885"/>
        </patternFill>
      </fill>
    </dxf>
    <dxf>
      <fill>
        <patternFill>
          <bgColor rgb="FF00B050"/>
        </patternFill>
      </fill>
    </dxf>
    <dxf>
      <fill>
        <patternFill>
          <bgColor rgb="FFFFFF00"/>
        </patternFill>
      </fill>
    </dxf>
    <dxf>
      <fill>
        <patternFill>
          <bgColor rgb="FFFFC000"/>
        </patternFill>
      </fill>
    </dxf>
    <dxf>
      <fill>
        <patternFill>
          <bgColor rgb="FFFF0000"/>
        </patternFill>
      </fill>
    </dxf>
    <dxf>
      <font>
        <b/>
        <i val="0"/>
      </font>
      <fill>
        <patternFill>
          <bgColor indexed="13"/>
        </patternFill>
      </fill>
    </dxf>
    <dxf>
      <font>
        <b/>
        <i val="0"/>
        <color indexed="9"/>
      </font>
      <fill>
        <patternFill>
          <bgColor indexed="10"/>
        </patternFill>
      </fill>
    </dxf>
    <dxf>
      <font>
        <b/>
        <i val="0"/>
        <color indexed="9"/>
        <name val="Cambria"/>
        <scheme val="none"/>
      </font>
      <fill>
        <patternFill>
          <bgColor indexed="1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alignment horizontal="general" vertical="bottom" textRotation="0" wrapText="1" indent="0" justifyLastLine="0" shrinkToFit="0" readingOrder="0"/>
    </dxf>
    <dxf>
      <fill>
        <patternFill patternType="solid">
          <fgColor indexed="64"/>
          <bgColor theme="5" tint="-0.24997711111789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18</xdr:row>
      <xdr:rowOff>0</xdr:rowOff>
    </xdr:from>
    <xdr:to>
      <xdr:col>8</xdr:col>
      <xdr:colOff>295275</xdr:colOff>
      <xdr:row>18</xdr:row>
      <xdr:rowOff>298251</xdr:rowOff>
    </xdr:to>
    <xdr:sp macro="" textlink="">
      <xdr:nvSpPr>
        <xdr:cNvPr id="5" name="AutoShape 38" descr="Resultado de imagen para boton agregar icono">
          <a:extLst>
            <a:ext uri="{FF2B5EF4-FFF2-40B4-BE49-F238E27FC236}">
              <a16:creationId xmlns:a16="http://schemas.microsoft.com/office/drawing/2014/main" id="{43B47744-9773-4B5B-A81D-BFD822C6E1A2}"/>
            </a:ext>
          </a:extLst>
        </xdr:cNvPr>
        <xdr:cNvSpPr>
          <a:spLocks noChangeAspect="1" noChangeArrowheads="1"/>
        </xdr:cNvSpPr>
      </xdr:nvSpPr>
      <xdr:spPr bwMode="auto">
        <a:xfrm>
          <a:off x="6362700" y="2876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18</xdr:row>
      <xdr:rowOff>0</xdr:rowOff>
    </xdr:from>
    <xdr:to>
      <xdr:col>8</xdr:col>
      <xdr:colOff>295275</xdr:colOff>
      <xdr:row>18</xdr:row>
      <xdr:rowOff>298251</xdr:rowOff>
    </xdr:to>
    <xdr:sp macro="" textlink="">
      <xdr:nvSpPr>
        <xdr:cNvPr id="6" name="AutoShape 39" descr="Resultado de imagen para boton agregar icono">
          <a:extLst>
            <a:ext uri="{FF2B5EF4-FFF2-40B4-BE49-F238E27FC236}">
              <a16:creationId xmlns:a16="http://schemas.microsoft.com/office/drawing/2014/main" id="{97A22D3C-7332-48C4-B2ED-BF5F38249951}"/>
            </a:ext>
          </a:extLst>
        </xdr:cNvPr>
        <xdr:cNvSpPr>
          <a:spLocks noChangeAspect="1" noChangeArrowheads="1"/>
        </xdr:cNvSpPr>
      </xdr:nvSpPr>
      <xdr:spPr bwMode="auto">
        <a:xfrm>
          <a:off x="6362700" y="2876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18</xdr:row>
      <xdr:rowOff>0</xdr:rowOff>
    </xdr:from>
    <xdr:to>
      <xdr:col>8</xdr:col>
      <xdr:colOff>295275</xdr:colOff>
      <xdr:row>18</xdr:row>
      <xdr:rowOff>298251</xdr:rowOff>
    </xdr:to>
    <xdr:sp macro="" textlink="">
      <xdr:nvSpPr>
        <xdr:cNvPr id="7" name="AutoShape 40" descr="Resultado de imagen para boton agregar icono">
          <a:extLst>
            <a:ext uri="{FF2B5EF4-FFF2-40B4-BE49-F238E27FC236}">
              <a16:creationId xmlns:a16="http://schemas.microsoft.com/office/drawing/2014/main" id="{5AE89DF1-29E7-436E-B52B-7C6D1E5AEBE9}"/>
            </a:ext>
          </a:extLst>
        </xdr:cNvPr>
        <xdr:cNvSpPr>
          <a:spLocks noChangeAspect="1" noChangeArrowheads="1"/>
        </xdr:cNvSpPr>
      </xdr:nvSpPr>
      <xdr:spPr bwMode="auto">
        <a:xfrm>
          <a:off x="6362700" y="2876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17</xdr:row>
      <xdr:rowOff>123825</xdr:rowOff>
    </xdr:from>
    <xdr:to>
      <xdr:col>8</xdr:col>
      <xdr:colOff>0</xdr:colOff>
      <xdr:row>19</xdr:row>
      <xdr:rowOff>0</xdr:rowOff>
    </xdr:to>
    <xdr:sp macro="[7]!MostrarFuente_Impacto" textlink="">
      <xdr:nvSpPr>
        <xdr:cNvPr id="9" name="Rectangle 53">
          <a:extLst>
            <a:ext uri="{FF2B5EF4-FFF2-40B4-BE49-F238E27FC236}">
              <a16:creationId xmlns:a16="http://schemas.microsoft.com/office/drawing/2014/main" id="{717CE832-D82A-4BEA-BF78-C7E41693B458}"/>
            </a:ext>
          </a:extLst>
        </xdr:cNvPr>
        <xdr:cNvSpPr>
          <a:spLocks noChangeArrowheads="1"/>
        </xdr:cNvSpPr>
      </xdr:nvSpPr>
      <xdr:spPr bwMode="auto">
        <a:xfrm>
          <a:off x="6362700" y="2800350"/>
          <a:ext cx="0" cy="533400"/>
        </a:xfrm>
        <a:prstGeom prst="rect">
          <a:avLst/>
        </a:prstGeom>
        <a:noFill/>
        <a:ln>
          <a:noFill/>
        </a:ln>
      </xdr:spPr>
      <xdr:txBody>
        <a:bodyPr vertOverflow="clip" wrap="square" lIns="45720" tIns="41148" rIns="45720" bIns="0" anchor="t"/>
        <a:lstStyle/>
        <a:p>
          <a:pPr algn="ctr" rtl="0">
            <a:defRPr sz="1000"/>
          </a:pPr>
          <a:r>
            <a:rPr lang="es-CO" sz="2000" b="1" i="0" u="none" strike="noStrike" baseline="0">
              <a:solidFill>
                <a:srgbClr val="FFFFFF"/>
              </a:solidFill>
              <a:latin typeface="Arial"/>
              <a:cs typeface="Arial"/>
            </a:rPr>
            <a:t>?</a:t>
          </a:r>
        </a:p>
      </xdr:txBody>
    </xdr:sp>
    <xdr:clientData/>
  </xdr:twoCellAnchor>
  <xdr:twoCellAnchor editAs="absolute">
    <xdr:from>
      <xdr:col>2</xdr:col>
      <xdr:colOff>2953015</xdr:colOff>
      <xdr:row>0</xdr:row>
      <xdr:rowOff>0</xdr:rowOff>
    </xdr:from>
    <xdr:to>
      <xdr:col>4</xdr:col>
      <xdr:colOff>1244487</xdr:colOff>
      <xdr:row>0</xdr:row>
      <xdr:rowOff>1752807</xdr:rowOff>
    </xdr:to>
    <xdr:pic>
      <xdr:nvPicPr>
        <xdr:cNvPr id="11" name="Imagen 135">
          <a:extLst>
            <a:ext uri="{FF2B5EF4-FFF2-40B4-BE49-F238E27FC236}">
              <a16:creationId xmlns:a16="http://schemas.microsoft.com/office/drawing/2014/main" id="{EA6A91FE-BDA4-4782-B2E0-9557D40CB0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21998" y="0"/>
          <a:ext cx="5445747" cy="1752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1696049</xdr:rowOff>
    </xdr:from>
    <xdr:to>
      <xdr:col>65</xdr:col>
      <xdr:colOff>1146480</xdr:colOff>
      <xdr:row>0</xdr:row>
      <xdr:rowOff>1714980</xdr:rowOff>
    </xdr:to>
    <xdr:cxnSp macro="">
      <xdr:nvCxnSpPr>
        <xdr:cNvPr id="10" name="Conector recto 9">
          <a:extLst>
            <a:ext uri="{FF2B5EF4-FFF2-40B4-BE49-F238E27FC236}">
              <a16:creationId xmlns:a16="http://schemas.microsoft.com/office/drawing/2014/main" id="{F46A8C2B-7047-454F-91BC-866FA799C19E}"/>
            </a:ext>
          </a:extLst>
        </xdr:cNvPr>
        <xdr:cNvCxnSpPr/>
      </xdr:nvCxnSpPr>
      <xdr:spPr>
        <a:xfrm>
          <a:off x="0" y="1696049"/>
          <a:ext cx="81940892" cy="18931"/>
        </a:xfrm>
        <a:prstGeom prst="line">
          <a:avLst/>
        </a:prstGeom>
        <a:ln w="57150">
          <a:solidFill>
            <a:srgbClr val="99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0</xdr:colOff>
      <xdr:row>19</xdr:row>
      <xdr:rowOff>0</xdr:rowOff>
    </xdr:from>
    <xdr:ext cx="295275" cy="310215"/>
    <xdr:sp macro="" textlink="">
      <xdr:nvSpPr>
        <xdr:cNvPr id="12" name="AutoShape 38" descr="Resultado de imagen para boton agregar icono">
          <a:extLst>
            <a:ext uri="{FF2B5EF4-FFF2-40B4-BE49-F238E27FC236}">
              <a16:creationId xmlns:a16="http://schemas.microsoft.com/office/drawing/2014/main" id="{D7F3510E-07DF-4E72-9A6A-63855EDD765A}"/>
            </a:ext>
          </a:extLst>
        </xdr:cNvPr>
        <xdr:cNvSpPr>
          <a:spLocks noChangeAspect="1" noChangeArrowheads="1"/>
        </xdr:cNvSpPr>
      </xdr:nvSpPr>
      <xdr:spPr bwMode="auto">
        <a:xfrm>
          <a:off x="10234706" y="3716618"/>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19</xdr:row>
      <xdr:rowOff>0</xdr:rowOff>
    </xdr:from>
    <xdr:ext cx="295275" cy="310215"/>
    <xdr:sp macro="" textlink="">
      <xdr:nvSpPr>
        <xdr:cNvPr id="13" name="AutoShape 39" descr="Resultado de imagen para boton agregar icono">
          <a:extLst>
            <a:ext uri="{FF2B5EF4-FFF2-40B4-BE49-F238E27FC236}">
              <a16:creationId xmlns:a16="http://schemas.microsoft.com/office/drawing/2014/main" id="{7F7F2EF5-5BB6-40E2-844B-041ED08AD4B1}"/>
            </a:ext>
          </a:extLst>
        </xdr:cNvPr>
        <xdr:cNvSpPr>
          <a:spLocks noChangeAspect="1" noChangeArrowheads="1"/>
        </xdr:cNvSpPr>
      </xdr:nvSpPr>
      <xdr:spPr bwMode="auto">
        <a:xfrm>
          <a:off x="10234706" y="3716618"/>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19</xdr:row>
      <xdr:rowOff>0</xdr:rowOff>
    </xdr:from>
    <xdr:ext cx="295275" cy="310215"/>
    <xdr:sp macro="" textlink="">
      <xdr:nvSpPr>
        <xdr:cNvPr id="14" name="AutoShape 40" descr="Resultado de imagen para boton agregar icono">
          <a:extLst>
            <a:ext uri="{FF2B5EF4-FFF2-40B4-BE49-F238E27FC236}">
              <a16:creationId xmlns:a16="http://schemas.microsoft.com/office/drawing/2014/main" id="{9D5B5C31-533D-4EBB-B686-5F1D22F115C9}"/>
            </a:ext>
          </a:extLst>
        </xdr:cNvPr>
        <xdr:cNvSpPr>
          <a:spLocks noChangeAspect="1" noChangeArrowheads="1"/>
        </xdr:cNvSpPr>
      </xdr:nvSpPr>
      <xdr:spPr bwMode="auto">
        <a:xfrm>
          <a:off x="10234706" y="3716618"/>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19</xdr:row>
      <xdr:rowOff>0</xdr:rowOff>
    </xdr:from>
    <xdr:ext cx="295275" cy="310215"/>
    <xdr:sp macro="" textlink="">
      <xdr:nvSpPr>
        <xdr:cNvPr id="15" name="AutoShape 42" descr="Z">
          <a:extLst>
            <a:ext uri="{FF2B5EF4-FFF2-40B4-BE49-F238E27FC236}">
              <a16:creationId xmlns:a16="http://schemas.microsoft.com/office/drawing/2014/main" id="{59CD6524-15D0-4D4B-AF0D-56D91B8C46AD}"/>
            </a:ext>
          </a:extLst>
        </xdr:cNvPr>
        <xdr:cNvSpPr>
          <a:spLocks noChangeAspect="1" noChangeArrowheads="1"/>
        </xdr:cNvSpPr>
      </xdr:nvSpPr>
      <xdr:spPr bwMode="auto">
        <a:xfrm>
          <a:off x="10234706" y="3716618"/>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295275" cy="312592"/>
    <xdr:sp macro="" textlink="">
      <xdr:nvSpPr>
        <xdr:cNvPr id="16" name="AutoShape 38" descr="Resultado de imagen para boton agregar icono">
          <a:extLst>
            <a:ext uri="{FF2B5EF4-FFF2-40B4-BE49-F238E27FC236}">
              <a16:creationId xmlns:a16="http://schemas.microsoft.com/office/drawing/2014/main" id="{1D13DBBB-36A4-47DB-8367-3CD1CEAEE019}"/>
            </a:ext>
          </a:extLst>
        </xdr:cNvPr>
        <xdr:cNvSpPr>
          <a:spLocks noChangeAspect="1" noChangeArrowheads="1"/>
        </xdr:cNvSpPr>
      </xdr:nvSpPr>
      <xdr:spPr bwMode="auto">
        <a:xfrm>
          <a:off x="12763500" y="5403273"/>
          <a:ext cx="295275" cy="312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295275" cy="312592"/>
    <xdr:sp macro="" textlink="">
      <xdr:nvSpPr>
        <xdr:cNvPr id="17" name="AutoShape 39" descr="Resultado de imagen para boton agregar icono">
          <a:extLst>
            <a:ext uri="{FF2B5EF4-FFF2-40B4-BE49-F238E27FC236}">
              <a16:creationId xmlns:a16="http://schemas.microsoft.com/office/drawing/2014/main" id="{2DE16CEA-835E-41DE-AB78-45CC09A925A9}"/>
            </a:ext>
          </a:extLst>
        </xdr:cNvPr>
        <xdr:cNvSpPr>
          <a:spLocks noChangeAspect="1" noChangeArrowheads="1"/>
        </xdr:cNvSpPr>
      </xdr:nvSpPr>
      <xdr:spPr bwMode="auto">
        <a:xfrm>
          <a:off x="12763500" y="5403273"/>
          <a:ext cx="295275" cy="312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295275" cy="312592"/>
    <xdr:sp macro="" textlink="">
      <xdr:nvSpPr>
        <xdr:cNvPr id="18" name="AutoShape 40" descr="Resultado de imagen para boton agregar icono">
          <a:extLst>
            <a:ext uri="{FF2B5EF4-FFF2-40B4-BE49-F238E27FC236}">
              <a16:creationId xmlns:a16="http://schemas.microsoft.com/office/drawing/2014/main" id="{99DCF19C-9074-4BA8-988A-B4E20B7F6430}"/>
            </a:ext>
          </a:extLst>
        </xdr:cNvPr>
        <xdr:cNvSpPr>
          <a:spLocks noChangeAspect="1" noChangeArrowheads="1"/>
        </xdr:cNvSpPr>
      </xdr:nvSpPr>
      <xdr:spPr bwMode="auto">
        <a:xfrm>
          <a:off x="12763500" y="5403273"/>
          <a:ext cx="295275" cy="312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295275" cy="312592"/>
    <xdr:sp macro="" textlink="">
      <xdr:nvSpPr>
        <xdr:cNvPr id="19" name="AutoShape 42" descr="Z">
          <a:extLst>
            <a:ext uri="{FF2B5EF4-FFF2-40B4-BE49-F238E27FC236}">
              <a16:creationId xmlns:a16="http://schemas.microsoft.com/office/drawing/2014/main" id="{D8D0E064-259F-40CD-8E41-B6560FA31ADE}"/>
            </a:ext>
          </a:extLst>
        </xdr:cNvPr>
        <xdr:cNvSpPr>
          <a:spLocks noChangeAspect="1" noChangeArrowheads="1"/>
        </xdr:cNvSpPr>
      </xdr:nvSpPr>
      <xdr:spPr bwMode="auto">
        <a:xfrm>
          <a:off x="12763500" y="5403273"/>
          <a:ext cx="295275" cy="312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xdr:row>
      <xdr:rowOff>0</xdr:rowOff>
    </xdr:from>
    <xdr:ext cx="295275" cy="310215"/>
    <xdr:sp macro="" textlink="">
      <xdr:nvSpPr>
        <xdr:cNvPr id="20" name="AutoShape 38" descr="Resultado de imagen para boton agregar icono">
          <a:extLst>
            <a:ext uri="{FF2B5EF4-FFF2-40B4-BE49-F238E27FC236}">
              <a16:creationId xmlns:a16="http://schemas.microsoft.com/office/drawing/2014/main" id="{5DAFB2FD-91A9-4A1B-976D-DDCC73A274FB}"/>
            </a:ext>
          </a:extLst>
        </xdr:cNvPr>
        <xdr:cNvSpPr>
          <a:spLocks noChangeAspect="1" noChangeArrowheads="1"/>
        </xdr:cNvSpPr>
      </xdr:nvSpPr>
      <xdr:spPr bwMode="auto">
        <a:xfrm>
          <a:off x="12763500" y="5611091"/>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xdr:row>
      <xdr:rowOff>0</xdr:rowOff>
    </xdr:from>
    <xdr:ext cx="295275" cy="310215"/>
    <xdr:sp macro="" textlink="">
      <xdr:nvSpPr>
        <xdr:cNvPr id="21" name="AutoShape 39" descr="Resultado de imagen para boton agregar icono">
          <a:extLst>
            <a:ext uri="{FF2B5EF4-FFF2-40B4-BE49-F238E27FC236}">
              <a16:creationId xmlns:a16="http://schemas.microsoft.com/office/drawing/2014/main" id="{467789D8-6105-4688-A1E3-9089EF241307}"/>
            </a:ext>
          </a:extLst>
        </xdr:cNvPr>
        <xdr:cNvSpPr>
          <a:spLocks noChangeAspect="1" noChangeArrowheads="1"/>
        </xdr:cNvSpPr>
      </xdr:nvSpPr>
      <xdr:spPr bwMode="auto">
        <a:xfrm>
          <a:off x="12763500" y="5611091"/>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xdr:row>
      <xdr:rowOff>0</xdr:rowOff>
    </xdr:from>
    <xdr:ext cx="295275" cy="310215"/>
    <xdr:sp macro="" textlink="">
      <xdr:nvSpPr>
        <xdr:cNvPr id="22" name="AutoShape 40" descr="Resultado de imagen para boton agregar icono">
          <a:extLst>
            <a:ext uri="{FF2B5EF4-FFF2-40B4-BE49-F238E27FC236}">
              <a16:creationId xmlns:a16="http://schemas.microsoft.com/office/drawing/2014/main" id="{23098DA6-B7D7-43E1-B394-C692BD55FE18}"/>
            </a:ext>
          </a:extLst>
        </xdr:cNvPr>
        <xdr:cNvSpPr>
          <a:spLocks noChangeAspect="1" noChangeArrowheads="1"/>
        </xdr:cNvSpPr>
      </xdr:nvSpPr>
      <xdr:spPr bwMode="auto">
        <a:xfrm>
          <a:off x="12763500" y="5611091"/>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xdr:row>
      <xdr:rowOff>0</xdr:rowOff>
    </xdr:from>
    <xdr:ext cx="295275" cy="310215"/>
    <xdr:sp macro="" textlink="">
      <xdr:nvSpPr>
        <xdr:cNvPr id="23" name="AutoShape 42" descr="Z">
          <a:extLst>
            <a:ext uri="{FF2B5EF4-FFF2-40B4-BE49-F238E27FC236}">
              <a16:creationId xmlns:a16="http://schemas.microsoft.com/office/drawing/2014/main" id="{57B7B53F-CD38-4804-ABB0-D498FDD25F05}"/>
            </a:ext>
          </a:extLst>
        </xdr:cNvPr>
        <xdr:cNvSpPr>
          <a:spLocks noChangeAspect="1" noChangeArrowheads="1"/>
        </xdr:cNvSpPr>
      </xdr:nvSpPr>
      <xdr:spPr bwMode="auto">
        <a:xfrm>
          <a:off x="12763500" y="5611091"/>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sharepoint.com/Users/leonardol/Dropbox/SGR/Gesti&#243;n%20de%20riesgos/Herramientas%20gesti&#243;n%20de%20riesgos/Formatos%20Matriz%20de%20riesg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nacional33\meci\CONTROL%20INTERNO%20CGC\TALLER\GESTION%20DEL%20RIESG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pyate\Downloads\MC-FO-07%20MAPA%20DE%20RIEGOS%20DEL%20PROCESO%20(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nacional33\meci\Documents%20and%20Settings\JENITH%20%20LINARES\Mis%20documentos\CONTROL%20INTERNO%20CGC\TALLER\GESTION%20DEL%20RIESGO%20Y%20CONTRO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JOSECAR\Downloads\2.%20Mapa%20de%20riesgos%20DIRyPLA__%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067a10e50767e371/Escritorio/PLE-PIN-F001%20Matriz%20de%20riesgos%20.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carlos.espinosa\Downloads\ple-pin-f001_0%20(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M-FO-25"/>
      <sheetName val="SM-FO-26"/>
      <sheetName val="SM-FO-27"/>
      <sheetName val="CODIGOS INTERNOS"/>
      <sheetName val="SM-FO-28"/>
      <sheetName val="SM-FO-29"/>
      <sheetName val="SM-FO-30"/>
      <sheetName val="Descripcion Fte-Aimp"/>
      <sheetName val="Perfil riesgo Inh"/>
      <sheetName val="Perfil riesgo Res"/>
      <sheetName val="Nivel organizacional riesgo"/>
      <sheetName val="Tipos riesgo"/>
      <sheetName val="Triangulo del fraude"/>
      <sheetName val="Controles existentes"/>
      <sheetName val="Escala probabilidad"/>
      <sheetName val="Escalas impacto"/>
      <sheetName val="Escalas Valoracion Controles"/>
      <sheetName val="Escalas efectividad controles"/>
      <sheetName val="Escalas riesgo residual"/>
      <sheetName val="definicionPoliticasManejo"/>
      <sheetName val="Formatos Matriz de riesgos"/>
      <sheetName val="_Formatos_Matriz_de_riesgos_x_2"/>
    </sheetNames>
    <sheetDataSet>
      <sheetData sheetId="0" refreshError="1"/>
      <sheetData sheetId="1" refreshError="1"/>
      <sheetData sheetId="2" refreshError="1">
        <row r="476">
          <cell r="BP476" t="str">
            <v>Personas</v>
          </cell>
          <cell r="BQ476" t="str">
            <v>Vida, salud o Integridad Fìsica del usuario</v>
          </cell>
        </row>
        <row r="477">
          <cell r="BP477" t="str">
            <v>Tecnologìa</v>
          </cell>
          <cell r="BQ477" t="str">
            <v>Vida, salud o Integridad Fìsica
del Colaborador</v>
          </cell>
        </row>
        <row r="478">
          <cell r="BP478" t="str">
            <v>Procesos</v>
          </cell>
          <cell r="BQ478" t="str">
            <v>Recursos Financieros</v>
          </cell>
        </row>
        <row r="479">
          <cell r="BP479" t="str">
            <v>Infraestructura</v>
          </cell>
          <cell r="BQ479" t="str">
            <v>Credibilidad, Buen Nombre, Reputaciòn</v>
          </cell>
        </row>
        <row r="480">
          <cell r="BP480" t="str">
            <v>Externos (Eventos Naturales/Terceros)</v>
          </cell>
          <cell r="BQ480" t="str">
            <v>Instalaciones, equipos, insumos, elementos y demas bienes</v>
          </cell>
        </row>
        <row r="481">
          <cell r="BQ481" t="str">
            <v>Informaciòn y Conocimiento</v>
          </cell>
          <cell r="BR481" t="str">
            <v>Estratégicos</v>
          </cell>
        </row>
        <row r="482">
          <cell r="BQ482" t="str">
            <v>Medio Ambiente</v>
          </cell>
          <cell r="BR482" t="str">
            <v>Tácticos</v>
          </cell>
        </row>
        <row r="483">
          <cell r="BR483" t="str">
            <v>Operativos</v>
          </cell>
        </row>
        <row r="486">
          <cell r="BR486" t="str">
            <v>Financiero</v>
          </cell>
        </row>
        <row r="487">
          <cell r="BR487" t="str">
            <v>Social</v>
          </cell>
        </row>
        <row r="488">
          <cell r="BR488" t="str">
            <v>Tecnológico</v>
          </cell>
        </row>
        <row r="489">
          <cell r="BR489" t="str">
            <v>Medioambiental</v>
          </cell>
        </row>
        <row r="490">
          <cell r="BR490" t="str">
            <v>Legal</v>
          </cell>
        </row>
        <row r="491">
          <cell r="BR491" t="str">
            <v>Imagen</v>
          </cell>
        </row>
        <row r="492">
          <cell r="BR492" t="str">
            <v>Sistemas</v>
          </cell>
        </row>
        <row r="493">
          <cell r="BR493" t="str">
            <v>Salud Ocupacional y Seguridad Industrial</v>
          </cell>
        </row>
        <row r="494">
          <cell r="BR494" t="str">
            <v>Documental</v>
          </cell>
        </row>
        <row r="495">
          <cell r="BR495" t="str">
            <v>Fraude y/o Corrupción</v>
          </cell>
        </row>
        <row r="496">
          <cell r="BR496" t="str">
            <v>Seguridad del paciente - Procesos Institucionales seguros</v>
          </cell>
        </row>
        <row r="497">
          <cell r="BR497" t="str">
            <v>Seguridad del paciente - Procesos asistenciales seguros</v>
          </cell>
        </row>
        <row r="498">
          <cell r="BR498" t="str">
            <v>Seguridad del paciente - Usuarios y familia partícipes en la cultura de seguridad</v>
          </cell>
        </row>
        <row r="499">
          <cell r="BR499" t="str">
            <v>Seguridad del paciente -  
Equipo humano de salud idóneo para la atención segura</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USAS"/>
      <sheetName val="NO BORRAR"/>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T PROBABILIDAD"/>
      <sheetName val="Hoja4"/>
      <sheetName val="MATRIZ DE CALIFICACIÓN"/>
      <sheetName val="T IMPACTO"/>
      <sheetName val="Hoja1"/>
      <sheetName val="Hoja2"/>
      <sheetName val="Hoja3"/>
      <sheetName val="Hoja5"/>
      <sheetName val="Hoja6"/>
    </sheetNames>
    <sheetDataSet>
      <sheetData sheetId="0" refreshError="1"/>
      <sheetData sheetId="1" refreshError="1"/>
      <sheetData sheetId="2" refreshError="1">
        <row r="3">
          <cell r="C3" t="str">
            <v>Articulación Interinstitucional</v>
          </cell>
          <cell r="D3" t="str">
            <v>Riesgo de Corrupción</v>
          </cell>
          <cell r="E3" t="str">
            <v>Raro</v>
          </cell>
          <cell r="F3" t="str">
            <v>Insignificante</v>
          </cell>
          <cell r="H3" t="str">
            <v>Preventivo</v>
          </cell>
        </row>
        <row r="4">
          <cell r="D4" t="str">
            <v>Riesgo de Cumplimiento</v>
          </cell>
          <cell r="E4" t="str">
            <v>Improbable</v>
          </cell>
          <cell r="F4" t="str">
            <v>Menor</v>
          </cell>
          <cell r="H4" t="str">
            <v>Correctivo</v>
          </cell>
        </row>
        <row r="5">
          <cell r="D5" t="str">
            <v>Riesgo de Imagen</v>
          </cell>
          <cell r="E5" t="str">
            <v>Moderada</v>
          </cell>
          <cell r="F5" t="str">
            <v>Moderado</v>
          </cell>
        </row>
        <row r="6">
          <cell r="D6" t="str">
            <v>Riesgo de Tecnología</v>
          </cell>
          <cell r="E6" t="str">
            <v>Probable</v>
          </cell>
          <cell r="F6" t="str">
            <v>Mayor</v>
          </cell>
        </row>
        <row r="7">
          <cell r="D7" t="str">
            <v>Riesgo Estratégico</v>
          </cell>
          <cell r="E7" t="str">
            <v>Casi seguro</v>
          </cell>
          <cell r="F7" t="str">
            <v>Catastrófico</v>
          </cell>
        </row>
        <row r="8">
          <cell r="D8" t="str">
            <v>Riesgo Financiero</v>
          </cell>
        </row>
        <row r="9">
          <cell r="D9" t="str">
            <v>Riesgo Operativo</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 BORRAR"/>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atos2"/>
      <sheetName val="Base de Datos"/>
      <sheetName val="Contexto Estratégico MJD"/>
      <sheetName val="Contexto Estratégico (2)"/>
      <sheetName val="Administración de Riesgos de G"/>
      <sheetName val="Administración de Riesgos de C"/>
    </sheetNames>
    <sheetDataSet>
      <sheetData sheetId="0"/>
      <sheetData sheetId="1">
        <row r="4">
          <cell r="A4" t="str">
            <v>ESTRATÉGICO</v>
          </cell>
        </row>
        <row r="5">
          <cell r="A5" t="str">
            <v>MISIONAL</v>
          </cell>
        </row>
        <row r="6">
          <cell r="A6" t="str">
            <v>APOYO</v>
          </cell>
        </row>
        <row r="7">
          <cell r="A7" t="str">
            <v>EVALUACIÓN</v>
          </cell>
        </row>
      </sheetData>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proceso"/>
      <sheetName val="Matriz Riesgos Gestión"/>
      <sheetName val="Listados"/>
      <sheetName val="Riesgos Seg. Información"/>
      <sheetName val="Seguridad Información"/>
      <sheetName val="Probabilidad Seguridad Informac"/>
      <sheetName val="Corrupción"/>
      <sheetName val="CONTROLES"/>
      <sheetName val="Matriz de calificación"/>
    </sheetNames>
    <sheetDataSet>
      <sheetData sheetId="0"/>
      <sheetData sheetId="1"/>
      <sheetData sheetId="2">
        <row r="3">
          <cell r="M3" t="str">
            <v>Rara vezInsignificante</v>
          </cell>
        </row>
        <row r="8">
          <cell r="K8" t="str">
            <v>Rara Vez</v>
          </cell>
          <cell r="L8">
            <v>1</v>
          </cell>
        </row>
        <row r="9">
          <cell r="K9" t="str">
            <v>Improbable</v>
          </cell>
          <cell r="L9">
            <v>2</v>
          </cell>
        </row>
        <row r="10">
          <cell r="K10" t="str">
            <v>Posible</v>
          </cell>
          <cell r="L10">
            <v>3</v>
          </cell>
        </row>
        <row r="11">
          <cell r="K11" t="str">
            <v>Probable</v>
          </cell>
          <cell r="L11">
            <v>4</v>
          </cell>
        </row>
        <row r="12">
          <cell r="K12" t="str">
            <v>Casi seguro</v>
          </cell>
          <cell r="L12">
            <v>5</v>
          </cell>
        </row>
        <row r="13">
          <cell r="K13" t="str">
            <v>Insignificante</v>
          </cell>
          <cell r="L13">
            <v>1</v>
          </cell>
        </row>
        <row r="14">
          <cell r="K14" t="str">
            <v>Menor</v>
          </cell>
          <cell r="L14">
            <v>2</v>
          </cell>
        </row>
        <row r="15">
          <cell r="K15" t="str">
            <v>Moderado</v>
          </cell>
          <cell r="L15">
            <v>3</v>
          </cell>
        </row>
        <row r="16">
          <cell r="K16" t="str">
            <v>Mayor</v>
          </cell>
          <cell r="L16">
            <v>4</v>
          </cell>
        </row>
        <row r="17">
          <cell r="K17" t="str">
            <v>Catastrófico</v>
          </cell>
          <cell r="L17">
            <v>5</v>
          </cell>
        </row>
        <row r="19">
          <cell r="K19" t="str">
            <v>Rara Vez</v>
          </cell>
        </row>
        <row r="20">
          <cell r="K20" t="str">
            <v>Rara Vez</v>
          </cell>
        </row>
        <row r="21">
          <cell r="K21" t="str">
            <v>Improbable</v>
          </cell>
        </row>
        <row r="22">
          <cell r="K22" t="str">
            <v>Posible</v>
          </cell>
        </row>
        <row r="23">
          <cell r="K23" t="str">
            <v>Probable</v>
          </cell>
        </row>
        <row r="26">
          <cell r="K26" t="str">
            <v>Insignificante</v>
          </cell>
        </row>
        <row r="27">
          <cell r="K27" t="str">
            <v>Insignificante</v>
          </cell>
        </row>
        <row r="28">
          <cell r="K28" t="str">
            <v>Insignificante</v>
          </cell>
        </row>
        <row r="29">
          <cell r="K29" t="str">
            <v>Menor</v>
          </cell>
        </row>
        <row r="31">
          <cell r="K31" t="str">
            <v>Mayor</v>
          </cell>
        </row>
        <row r="32">
          <cell r="K32" t="str">
            <v>Catastrófico</v>
          </cell>
        </row>
      </sheetData>
      <sheetData sheetId="3"/>
      <sheetData sheetId="4"/>
      <sheetData sheetId="5"/>
      <sheetData sheetId="6"/>
      <sheetData sheetId="7"/>
      <sheetData sheetId="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PLE-PIN-F001"/>
      <sheetName val="FuenteRiesgo_AImpacto"/>
      <sheetName val="Mapa_Riesgo_Inherente"/>
      <sheetName val="Mapa_RResidual"/>
      <sheetName val="Nivel_Organizacional"/>
      <sheetName val="Caracteristicas_Controles"/>
      <sheetName val="Probabilidad"/>
      <sheetName val="Impacto"/>
      <sheetName val="Imp_Ambiental"/>
      <sheetName val="ple-pin-f001_0 (5) (1)"/>
    </sheetNames>
    <definedNames>
      <definedName name="MostrarFuente_Impacto"/>
    </definedNames>
    <sheetDataSet>
      <sheetData sheetId="0"/>
      <sheetData sheetId="1">
        <row r="354">
          <cell r="BN354" t="str">
            <v>Estratégico</v>
          </cell>
        </row>
      </sheetData>
      <sheetData sheetId="2"/>
      <sheetData sheetId="3"/>
      <sheetData sheetId="4">
        <row r="39">
          <cell r="C39">
            <v>0</v>
          </cell>
        </row>
      </sheetData>
      <sheetData sheetId="5"/>
      <sheetData sheetId="6"/>
      <sheetData sheetId="7"/>
      <sheetData sheetId="8"/>
      <sheetData sheetId="9"/>
      <sheetData sheetId="1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2" displayName="Tabla2" ref="C7:G52" totalsRowShown="0" headerRowDxfId="53">
  <tableColumns count="5">
    <tableColumn id="1" xr3:uid="{00000000-0010-0000-0000-000001000000}" name="Descripción" dataDxfId="52"/>
    <tableColumn id="2" xr3:uid="{00000000-0010-0000-0000-000002000000}" name="Acción u omisión"/>
    <tableColumn id="3" xr3:uid="{00000000-0010-0000-0000-000003000000}" name="Uso del poder"/>
    <tableColumn id="4" xr3:uid="{00000000-0010-0000-0000-000004000000}" name="Desviar la gestión de lo público"/>
    <tableColumn id="5" xr3:uid="{00000000-0010-0000-0000-000005000000}" name="Beneficio privado"/>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3"/>
  <dimension ref="A1:MR173"/>
  <sheetViews>
    <sheetView showGridLines="0" tabSelected="1" topLeftCell="A25" zoomScale="70" zoomScaleNormal="70" zoomScaleSheetLayoutView="50" workbookViewId="0">
      <selection activeCell="B33" sqref="B33:B38"/>
    </sheetView>
  </sheetViews>
  <sheetFormatPr baseColWidth="10" defaultColWidth="11.42578125" defaultRowHeight="15" x14ac:dyDescent="0.25"/>
  <cols>
    <col min="1" max="1" width="7.7109375" style="1" customWidth="1"/>
    <col min="2" max="2" width="33.42578125" style="56" customWidth="1"/>
    <col min="3" max="3" width="59.42578125" style="56" customWidth="1"/>
    <col min="4" max="5" width="43.42578125" style="2" customWidth="1"/>
    <col min="6" max="6" width="22.85546875" style="2" customWidth="1"/>
    <col min="7" max="7" width="28.85546875" style="2" customWidth="1"/>
    <col min="8" max="8" width="48.85546875" style="2" customWidth="1"/>
    <col min="9" max="9" width="27.28515625" style="2" customWidth="1"/>
    <col min="10" max="10" width="25.42578125" style="2" customWidth="1"/>
    <col min="11" max="11" width="56.140625" style="59" customWidth="1"/>
    <col min="12" max="12" width="15.7109375" style="56" customWidth="1"/>
    <col min="13" max="13" width="16.7109375" style="56" customWidth="1"/>
    <col min="14" max="14" width="18.85546875" style="56" customWidth="1"/>
    <col min="15" max="15" width="17.42578125" style="56" customWidth="1"/>
    <col min="16" max="16" width="15" style="56" customWidth="1"/>
    <col min="17" max="17" width="14.42578125" style="56" customWidth="1"/>
    <col min="18" max="18" width="16.140625" style="56" customWidth="1"/>
    <col min="19" max="19" width="18.7109375" style="56" customWidth="1"/>
    <col min="20" max="20" width="14" style="56" customWidth="1"/>
    <col min="21" max="21" width="15.42578125" style="56" customWidth="1"/>
    <col min="22" max="22" width="17.140625" style="56" customWidth="1"/>
    <col min="23" max="23" width="15.140625" style="56" customWidth="1"/>
    <col min="24" max="24" width="14.140625" style="56" customWidth="1"/>
    <col min="25" max="25" width="16.28515625" style="56" customWidth="1"/>
    <col min="26" max="26" width="13.85546875" style="56" customWidth="1"/>
    <col min="27" max="27" width="16.28515625" style="56" customWidth="1"/>
    <col min="28" max="28" width="13.85546875" style="56" customWidth="1"/>
    <col min="29" max="29" width="13" style="56" customWidth="1"/>
    <col min="30" max="30" width="15.42578125" style="56" customWidth="1"/>
    <col min="31" max="31" width="16" style="56" customWidth="1"/>
    <col min="32" max="32" width="13.42578125" style="3" customWidth="1"/>
    <col min="33" max="33" width="8.5703125" style="3" hidden="1" customWidth="1"/>
    <col min="34" max="34" width="15.42578125" style="3" customWidth="1"/>
    <col min="35" max="35" width="0.42578125" style="3" customWidth="1"/>
    <col min="36" max="36" width="20.28515625" style="3" customWidth="1"/>
    <col min="37" max="37" width="156.42578125" style="56" customWidth="1"/>
    <col min="38" max="38" width="52.7109375" style="56" customWidth="1"/>
    <col min="39" max="39" width="16.42578125" style="56" customWidth="1"/>
    <col min="40" max="40" width="20" style="56" customWidth="1"/>
    <col min="41" max="41" width="10.140625" style="56" hidden="1" customWidth="1"/>
    <col min="42" max="42" width="22.85546875" style="56" customWidth="1"/>
    <col min="43" max="43" width="7.140625" style="56" hidden="1" customWidth="1"/>
    <col min="44" max="44" width="28.140625" style="56" customWidth="1"/>
    <col min="45" max="45" width="12" style="56" hidden="1" customWidth="1"/>
    <col min="46" max="46" width="34.7109375" style="56" bestFit="1" customWidth="1"/>
    <col min="47" max="47" width="7.7109375" style="56" hidden="1" customWidth="1"/>
    <col min="48" max="48" width="24.28515625" style="56" customWidth="1"/>
    <col min="49" max="49" width="9.42578125" style="56" hidden="1" customWidth="1"/>
    <col min="50" max="50" width="27.85546875" style="56" customWidth="1"/>
    <col min="51" max="51" width="7.7109375" style="56" hidden="1" customWidth="1"/>
    <col min="52" max="52" width="23.85546875" style="56" bestFit="1" customWidth="1"/>
    <col min="53" max="53" width="8" style="56" hidden="1" customWidth="1"/>
    <col min="54" max="54" width="15.85546875" style="56" customWidth="1"/>
    <col min="55" max="55" width="27" style="56" customWidth="1"/>
    <col min="56" max="57" width="20.42578125" style="56" customWidth="1"/>
    <col min="58" max="60" width="15.42578125" style="56" customWidth="1"/>
    <col min="61" max="61" width="18.85546875" style="56" customWidth="1"/>
    <col min="62" max="62" width="15.42578125" style="56" customWidth="1"/>
    <col min="63" max="63" width="14.140625" style="56" hidden="1" customWidth="1"/>
    <col min="64" max="64" width="22.28515625" style="3" customWidth="1"/>
    <col min="65" max="65" width="23.7109375" style="3" customWidth="1"/>
    <col min="66" max="66" width="19.42578125" style="56" customWidth="1"/>
    <col min="67" max="67" width="33" style="56" customWidth="1"/>
    <col min="68" max="82" width="0" hidden="1" customWidth="1"/>
    <col min="83" max="83" width="29.28515625" customWidth="1"/>
    <col min="84" max="84" width="23.140625" customWidth="1"/>
    <col min="85" max="85" width="25.42578125" customWidth="1"/>
    <col min="86" max="88" width="23.140625" customWidth="1"/>
  </cols>
  <sheetData>
    <row r="1" spans="1:81" ht="147.75" customHeight="1" x14ac:dyDescent="0.25">
      <c r="A1" s="159" t="s">
        <v>189</v>
      </c>
      <c r="B1" s="160"/>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160"/>
      <c r="AL1" s="160"/>
      <c r="AM1" s="160"/>
      <c r="AN1" s="160"/>
      <c r="AO1" s="160"/>
      <c r="AP1" s="161"/>
      <c r="AQ1" s="161"/>
      <c r="AR1" s="161"/>
      <c r="AS1" s="161"/>
      <c r="AT1" s="161"/>
      <c r="AU1" s="161"/>
      <c r="AV1" s="161"/>
      <c r="AW1" s="161"/>
      <c r="AX1" s="161"/>
      <c r="AY1" s="161"/>
      <c r="AZ1" s="161"/>
      <c r="BA1" s="161"/>
      <c r="BB1" s="161"/>
      <c r="BC1" s="161"/>
      <c r="BD1" s="161"/>
      <c r="BE1" s="161"/>
      <c r="BF1" s="161"/>
      <c r="BG1" s="161"/>
      <c r="BH1" s="161"/>
      <c r="BI1" s="161"/>
      <c r="BJ1" s="161"/>
      <c r="BK1" s="161"/>
      <c r="BL1" s="161"/>
      <c r="BM1" s="161"/>
      <c r="BN1" s="161"/>
      <c r="BO1" s="161"/>
      <c r="BP1" s="161"/>
      <c r="BQ1" s="161"/>
      <c r="BR1" s="161"/>
      <c r="BS1" s="161"/>
      <c r="BT1" s="161"/>
      <c r="BU1" s="161"/>
      <c r="BV1" s="161"/>
      <c r="BW1" s="161"/>
      <c r="BX1" s="52"/>
      <c r="BY1" s="52"/>
      <c r="BZ1" s="52"/>
      <c r="CA1" s="52"/>
      <c r="CB1" s="52"/>
      <c r="CC1" s="52"/>
    </row>
    <row r="2" spans="1:81" ht="15.75" x14ac:dyDescent="0.25">
      <c r="A2" s="6"/>
      <c r="B2" s="6"/>
      <c r="C2" s="6"/>
      <c r="D2" s="6"/>
      <c r="E2" s="6"/>
      <c r="F2" s="6"/>
      <c r="G2" s="52"/>
      <c r="H2" s="52"/>
      <c r="I2" s="6"/>
      <c r="J2" s="6"/>
      <c r="K2" s="6"/>
      <c r="L2" s="6"/>
      <c r="M2" s="6"/>
      <c r="P2" s="6"/>
      <c r="Q2" s="6"/>
      <c r="R2" s="6"/>
      <c r="S2" s="6"/>
      <c r="T2" s="6"/>
      <c r="U2" s="6"/>
      <c r="V2" s="6"/>
      <c r="W2" s="6"/>
      <c r="X2" s="6"/>
      <c r="Y2" s="6"/>
      <c r="Z2" s="6"/>
      <c r="AA2" s="6"/>
      <c r="AB2" s="6"/>
      <c r="AC2" s="6"/>
      <c r="AD2" s="6"/>
      <c r="AE2" s="6"/>
      <c r="AF2" s="6"/>
      <c r="AG2" s="6"/>
      <c r="AH2" s="6"/>
      <c r="AI2" s="6"/>
      <c r="AJ2" s="6"/>
      <c r="AK2" s="6"/>
      <c r="AL2" s="40" t="s">
        <v>195</v>
      </c>
      <c r="AM2" s="41" t="s">
        <v>196</v>
      </c>
      <c r="AN2" s="7"/>
      <c r="AO2" s="7"/>
      <c r="AP2" s="7"/>
      <c r="AQ2" s="7"/>
      <c r="AR2" s="53"/>
      <c r="AS2" s="53"/>
      <c r="AT2" s="53"/>
      <c r="AU2" s="53"/>
      <c r="AV2" s="8"/>
      <c r="AW2" s="8"/>
      <c r="AX2" s="8"/>
      <c r="AY2" s="8"/>
      <c r="AZ2" s="8"/>
      <c r="BA2" s="8"/>
      <c r="BB2" s="8"/>
      <c r="BC2" s="8"/>
      <c r="BD2" s="8"/>
      <c r="BE2" s="8"/>
      <c r="BF2" s="8"/>
      <c r="BG2" s="8"/>
      <c r="BH2" s="8"/>
      <c r="BI2" s="52"/>
      <c r="BJ2" s="52"/>
      <c r="BK2" s="52"/>
      <c r="BL2" s="52"/>
      <c r="BM2" s="52"/>
      <c r="BN2" s="54"/>
      <c r="BO2" s="9"/>
      <c r="BP2" s="9"/>
      <c r="BQ2" s="54"/>
      <c r="BR2" s="54"/>
      <c r="BS2" s="10"/>
      <c r="BT2" s="54"/>
      <c r="BU2" s="54"/>
      <c r="BV2" s="52"/>
      <c r="BW2" s="11"/>
      <c r="BX2" s="52"/>
      <c r="BY2" s="52"/>
      <c r="BZ2" s="52"/>
      <c r="CA2" s="52"/>
      <c r="CB2" s="52"/>
      <c r="CC2" s="52"/>
    </row>
    <row r="3" spans="1:81" ht="31.5" customHeight="1" x14ac:dyDescent="0.25">
      <c r="A3" s="6"/>
      <c r="B3" s="6"/>
      <c r="C3" s="6"/>
      <c r="D3" s="6"/>
      <c r="E3" s="6"/>
      <c r="F3" s="6"/>
      <c r="G3" s="52"/>
      <c r="H3" s="52"/>
      <c r="I3" s="6"/>
      <c r="J3" s="6"/>
      <c r="K3" s="6"/>
      <c r="L3" s="6"/>
      <c r="M3" s="6"/>
      <c r="P3" s="6"/>
      <c r="Q3" s="6"/>
      <c r="R3" s="6"/>
      <c r="S3" s="6"/>
      <c r="T3" s="6"/>
      <c r="U3" s="6"/>
      <c r="V3" s="6"/>
      <c r="W3" s="6"/>
      <c r="X3" s="6"/>
      <c r="Y3" s="6"/>
      <c r="Z3" s="6"/>
      <c r="AA3" s="6"/>
      <c r="AB3" s="6"/>
      <c r="AC3" s="6"/>
      <c r="AD3" s="6"/>
      <c r="AE3" s="6"/>
      <c r="AF3" s="6"/>
      <c r="AG3" s="6"/>
      <c r="AH3" s="6"/>
      <c r="AI3" s="6"/>
      <c r="AJ3" s="6"/>
      <c r="AK3" s="6"/>
      <c r="AL3" s="6" t="s">
        <v>194</v>
      </c>
      <c r="AM3" s="41">
        <v>5</v>
      </c>
      <c r="AN3" s="7"/>
      <c r="AO3" s="7"/>
      <c r="AP3" s="12"/>
      <c r="AQ3" s="7"/>
      <c r="AR3" s="53"/>
      <c r="AS3" s="53"/>
      <c r="AT3" s="53"/>
      <c r="AU3" s="53"/>
      <c r="AV3" s="8"/>
      <c r="AW3" s="8"/>
      <c r="AX3" s="8"/>
      <c r="AY3" s="8"/>
      <c r="AZ3" s="8"/>
      <c r="BA3" s="8"/>
      <c r="BB3" s="8"/>
      <c r="BC3" s="8"/>
      <c r="BD3" s="8"/>
      <c r="BE3" s="8"/>
      <c r="BF3" s="8"/>
      <c r="BG3" s="8"/>
      <c r="BH3" s="8"/>
      <c r="BI3" s="52"/>
      <c r="BJ3" s="52"/>
      <c r="BK3" s="52"/>
      <c r="BL3" s="52"/>
      <c r="BM3" s="52"/>
      <c r="BN3" s="54"/>
      <c r="BO3" s="9"/>
      <c r="BP3" s="9"/>
      <c r="BQ3" s="54"/>
      <c r="BR3" s="54"/>
      <c r="BS3" s="10"/>
      <c r="BT3" s="54"/>
      <c r="BU3" s="54"/>
      <c r="BV3" s="52"/>
      <c r="BW3" s="11"/>
      <c r="BX3" s="52"/>
      <c r="BY3" s="52"/>
      <c r="BZ3" s="52"/>
      <c r="CA3" s="52"/>
      <c r="CB3" s="52"/>
      <c r="CC3" s="52"/>
    </row>
    <row r="4" spans="1:81" ht="31.5" customHeight="1" x14ac:dyDescent="0.25">
      <c r="A4" s="6"/>
      <c r="B4" s="62" t="s">
        <v>180</v>
      </c>
      <c r="C4" s="162" t="s">
        <v>317</v>
      </c>
      <c r="D4" s="162"/>
      <c r="E4" s="162"/>
      <c r="F4" s="162"/>
      <c r="G4" s="162"/>
      <c r="H4" s="52"/>
      <c r="I4" s="6"/>
      <c r="J4" s="6"/>
      <c r="K4" s="6"/>
      <c r="L4" s="6"/>
      <c r="M4" s="6"/>
      <c r="P4" s="6"/>
      <c r="Q4" s="6"/>
      <c r="R4" s="6"/>
      <c r="S4" s="6"/>
      <c r="T4" s="6"/>
      <c r="U4" s="6"/>
      <c r="V4" s="6"/>
      <c r="W4" s="6"/>
      <c r="X4" s="6"/>
      <c r="Y4" s="6"/>
      <c r="Z4" s="6"/>
      <c r="AA4" s="6"/>
      <c r="AB4" s="6"/>
      <c r="AC4" s="6"/>
      <c r="AD4" s="6"/>
      <c r="AE4" s="6"/>
      <c r="AF4" s="6"/>
      <c r="AG4" s="6"/>
      <c r="AH4" s="6"/>
      <c r="AI4" s="6"/>
      <c r="AJ4" s="6"/>
      <c r="AK4" s="6"/>
      <c r="AL4" s="6" t="s">
        <v>197</v>
      </c>
      <c r="AM4" s="42">
        <v>44890</v>
      </c>
      <c r="AN4" s="7"/>
      <c r="AO4" s="7"/>
      <c r="AP4" s="12"/>
      <c r="AQ4" s="7"/>
      <c r="AR4" s="53"/>
      <c r="AS4" s="53"/>
      <c r="AT4" s="53"/>
      <c r="AU4" s="53"/>
      <c r="AV4" s="8"/>
      <c r="AW4" s="8"/>
      <c r="AX4" s="8"/>
      <c r="AY4" s="8"/>
      <c r="AZ4" s="8"/>
      <c r="BA4" s="8"/>
      <c r="BB4" s="8"/>
      <c r="BC4" s="8"/>
      <c r="BD4" s="8"/>
      <c r="BE4" s="52"/>
      <c r="BF4" s="52"/>
      <c r="BG4" s="52"/>
      <c r="BH4" s="52"/>
      <c r="BI4" s="52"/>
      <c r="BJ4" s="52"/>
      <c r="BK4" s="13"/>
      <c r="BL4" s="52"/>
      <c r="BM4" s="52"/>
      <c r="BN4" s="54"/>
      <c r="BO4" s="9"/>
      <c r="BP4" s="9"/>
      <c r="BQ4" s="54"/>
      <c r="BR4" s="54"/>
      <c r="BS4" s="10"/>
      <c r="BT4" s="54"/>
      <c r="BU4" s="54"/>
      <c r="BV4" s="52"/>
      <c r="BW4" s="11"/>
      <c r="BX4" s="52"/>
      <c r="BY4" s="52"/>
      <c r="BZ4" s="52"/>
      <c r="CA4" s="52"/>
      <c r="CB4" s="52"/>
      <c r="CC4" s="52"/>
    </row>
    <row r="5" spans="1:81" ht="31.5" customHeight="1" x14ac:dyDescent="0.25">
      <c r="A5" s="6"/>
      <c r="B5" s="60" t="s">
        <v>181</v>
      </c>
      <c r="C5" s="163" t="s">
        <v>318</v>
      </c>
      <c r="D5" s="163"/>
      <c r="E5" s="163"/>
      <c r="F5" s="163"/>
      <c r="G5" s="163"/>
      <c r="H5" s="52"/>
      <c r="I5" s="6"/>
      <c r="J5" s="6"/>
      <c r="K5" s="6"/>
      <c r="L5" s="6"/>
      <c r="M5" s="6"/>
      <c r="P5" s="6"/>
      <c r="Q5" s="6"/>
      <c r="R5" s="6"/>
      <c r="S5" s="6"/>
      <c r="T5" s="6"/>
      <c r="U5" s="6"/>
      <c r="V5" s="6"/>
      <c r="W5" s="6"/>
      <c r="X5" s="6"/>
      <c r="Y5" s="6"/>
      <c r="Z5" s="6"/>
      <c r="AA5" s="6"/>
      <c r="AB5" s="6"/>
      <c r="AC5" s="6"/>
      <c r="AD5" s="6"/>
      <c r="AE5" s="6"/>
      <c r="AF5" s="6"/>
      <c r="AG5" s="6"/>
      <c r="AH5" s="6"/>
      <c r="AI5" s="6"/>
      <c r="AJ5" s="6"/>
      <c r="AK5" s="6"/>
      <c r="AL5" s="6" t="s">
        <v>198</v>
      </c>
      <c r="AM5" s="41">
        <v>278926</v>
      </c>
      <c r="AN5" s="7"/>
      <c r="AO5" s="7"/>
      <c r="AP5" s="14"/>
      <c r="AQ5" s="7"/>
      <c r="AR5" s="53"/>
      <c r="AS5" s="53"/>
      <c r="AT5" s="53"/>
      <c r="AU5" s="53"/>
      <c r="AV5" s="8"/>
      <c r="AW5" s="8"/>
      <c r="AX5" s="8"/>
      <c r="AY5" s="8"/>
      <c r="AZ5" s="8"/>
      <c r="BA5" s="8"/>
      <c r="BB5" s="8"/>
      <c r="BC5" s="8"/>
      <c r="BD5" s="24"/>
      <c r="BE5" s="24"/>
      <c r="BF5" s="24"/>
      <c r="BG5" s="24"/>
      <c r="BH5" s="24"/>
      <c r="BI5" s="24"/>
      <c r="BJ5" s="24"/>
      <c r="BK5" s="24"/>
      <c r="BL5" s="24"/>
      <c r="BM5" s="24"/>
      <c r="BN5" s="24"/>
      <c r="BO5" s="24"/>
      <c r="BP5" s="9"/>
      <c r="BQ5" s="54"/>
      <c r="BR5" s="54"/>
      <c r="BS5" s="10"/>
      <c r="BT5" s="54"/>
      <c r="BU5" s="54"/>
      <c r="BV5" s="52"/>
      <c r="BW5" s="11"/>
      <c r="BX5" s="52"/>
      <c r="BY5" s="52"/>
      <c r="BZ5" s="52"/>
      <c r="CA5" s="52"/>
      <c r="CB5" s="52"/>
      <c r="CC5" s="52"/>
    </row>
    <row r="6" spans="1:81" ht="42" customHeight="1" x14ac:dyDescent="0.25">
      <c r="A6" s="15"/>
      <c r="B6" s="60" t="s">
        <v>182</v>
      </c>
      <c r="C6" s="61" t="s">
        <v>318</v>
      </c>
      <c r="D6" s="61"/>
      <c r="E6" s="61"/>
      <c r="F6" s="61"/>
      <c r="G6" s="61"/>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5"/>
      <c r="AT6" s="15"/>
      <c r="AU6" s="15"/>
      <c r="AV6" s="15"/>
      <c r="AW6" s="15"/>
      <c r="AX6" s="15"/>
      <c r="AY6" s="15"/>
      <c r="AZ6" s="17"/>
      <c r="BA6" s="17"/>
      <c r="BB6" s="17"/>
      <c r="BC6" s="17"/>
      <c r="BD6" s="24"/>
      <c r="BE6" s="24"/>
      <c r="BF6" s="24"/>
      <c r="BG6" s="24"/>
      <c r="BH6" s="24"/>
      <c r="BI6" s="24"/>
      <c r="BJ6" s="24"/>
      <c r="BK6" s="24"/>
      <c r="BL6" s="24"/>
      <c r="BM6" s="24"/>
      <c r="BN6" s="24"/>
      <c r="BO6" s="24"/>
      <c r="BP6" s="20"/>
      <c r="BQ6" s="19"/>
      <c r="BR6" s="19"/>
      <c r="BS6" s="19"/>
      <c r="BT6" s="19"/>
      <c r="BU6" s="19"/>
      <c r="BV6" s="21"/>
      <c r="BW6" s="21"/>
      <c r="BX6" s="21"/>
      <c r="BY6" s="21"/>
      <c r="BZ6" s="18"/>
      <c r="CA6" s="18"/>
      <c r="CB6" s="18"/>
      <c r="CC6" s="18"/>
    </row>
    <row r="7" spans="1:81" ht="15.75" x14ac:dyDescent="0.25">
      <c r="A7" s="15"/>
      <c r="B7" s="52"/>
      <c r="C7" s="52"/>
      <c r="D7" s="52"/>
      <c r="E7" s="52"/>
      <c r="F7" s="52"/>
      <c r="G7" s="52"/>
      <c r="H7" s="52"/>
      <c r="I7" s="52"/>
      <c r="J7" s="52"/>
      <c r="K7" s="58"/>
      <c r="L7" s="52"/>
      <c r="M7" s="52"/>
      <c r="N7" s="52"/>
      <c r="O7" s="55"/>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22"/>
      <c r="AT7" s="23"/>
      <c r="AU7" s="22"/>
      <c r="AV7" s="16"/>
      <c r="AW7" s="16"/>
      <c r="AX7" s="15"/>
      <c r="AY7" s="15"/>
      <c r="AZ7" s="7"/>
      <c r="BA7" s="7"/>
      <c r="BB7" s="7"/>
      <c r="BC7" s="7"/>
      <c r="BD7" s="24"/>
      <c r="BE7" s="24"/>
      <c r="BF7" s="24"/>
      <c r="BG7" s="24"/>
      <c r="BH7" s="24"/>
      <c r="BI7" s="24"/>
      <c r="BJ7" s="24"/>
      <c r="BK7" s="24"/>
      <c r="BL7" s="24"/>
      <c r="BM7" s="24"/>
      <c r="BO7" s="24"/>
      <c r="BP7" s="9"/>
      <c r="BQ7" s="54"/>
      <c r="BR7" s="54"/>
      <c r="BS7" s="54"/>
      <c r="BT7" s="54"/>
      <c r="BU7" s="54"/>
      <c r="BV7" s="57"/>
      <c r="BW7" s="25">
        <v>25</v>
      </c>
      <c r="BX7" s="57" t="s">
        <v>183</v>
      </c>
      <c r="BY7" s="57"/>
      <c r="BZ7" s="52"/>
      <c r="CA7" s="52"/>
      <c r="CB7" s="52"/>
      <c r="CC7" s="52"/>
    </row>
    <row r="8" spans="1:81" ht="15.75" x14ac:dyDescent="0.25">
      <c r="A8" s="15"/>
      <c r="B8" s="52"/>
      <c r="C8" s="26"/>
      <c r="D8" s="26"/>
      <c r="E8" s="26"/>
      <c r="F8" s="26"/>
      <c r="G8" s="164" t="s">
        <v>184</v>
      </c>
      <c r="H8" s="164"/>
      <c r="I8" s="164"/>
      <c r="J8" s="164"/>
      <c r="K8" s="164"/>
      <c r="L8" s="164"/>
      <c r="M8" s="164"/>
      <c r="N8" s="164"/>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52"/>
      <c r="AO8" s="52"/>
      <c r="AP8" s="52"/>
      <c r="AQ8" s="52"/>
      <c r="AR8" s="52"/>
      <c r="AS8" s="23"/>
      <c r="AT8" s="23"/>
      <c r="AU8" s="22"/>
      <c r="AV8" s="16"/>
      <c r="AW8" s="16"/>
      <c r="AX8" s="15"/>
      <c r="AY8" s="15"/>
      <c r="AZ8" s="7"/>
      <c r="BA8" s="7"/>
      <c r="BB8" s="7"/>
      <c r="BC8" s="7"/>
      <c r="BD8" s="24"/>
      <c r="BE8" s="24"/>
      <c r="BF8" s="24"/>
      <c r="BG8" s="24"/>
      <c r="BH8" s="24"/>
      <c r="BI8" s="24"/>
      <c r="BJ8" s="24"/>
      <c r="BK8" s="24"/>
      <c r="BL8" s="24"/>
      <c r="BM8" s="24"/>
      <c r="BO8" s="24"/>
      <c r="BP8" s="9"/>
      <c r="BQ8" s="54"/>
      <c r="BR8" s="54"/>
      <c r="BS8" s="54"/>
      <c r="BT8" s="54"/>
      <c r="BU8" s="54"/>
      <c r="BV8" s="57"/>
      <c r="BW8" s="25"/>
      <c r="BX8" s="57"/>
      <c r="BY8" s="57"/>
      <c r="BZ8" s="52"/>
      <c r="CA8" s="52"/>
      <c r="CB8" s="52"/>
      <c r="CC8" s="52"/>
    </row>
    <row r="9" spans="1:81" ht="15.75" x14ac:dyDescent="0.25">
      <c r="A9" s="27"/>
      <c r="B9" s="52"/>
      <c r="C9" s="52"/>
      <c r="D9" s="52"/>
      <c r="E9" s="52"/>
      <c r="F9" s="52"/>
      <c r="G9" s="28" t="s">
        <v>185</v>
      </c>
      <c r="H9" s="28" t="s">
        <v>186</v>
      </c>
      <c r="I9" s="165" t="s">
        <v>187</v>
      </c>
      <c r="J9" s="165"/>
      <c r="K9" s="165"/>
      <c r="L9" s="165"/>
      <c r="M9" s="165"/>
      <c r="N9" s="165"/>
      <c r="O9" s="165"/>
      <c r="P9" s="165"/>
      <c r="Q9" s="165"/>
      <c r="R9" s="165"/>
      <c r="S9" s="165"/>
      <c r="T9" s="165"/>
      <c r="U9" s="165"/>
      <c r="V9" s="165"/>
      <c r="W9" s="165"/>
      <c r="X9" s="165"/>
      <c r="Y9" s="165"/>
      <c r="Z9" s="165"/>
      <c r="AA9" s="165"/>
      <c r="AB9" s="165"/>
      <c r="AC9" s="165"/>
      <c r="AD9" s="165"/>
      <c r="AE9" s="165"/>
      <c r="AF9" s="165"/>
      <c r="AG9" s="165"/>
      <c r="AH9" s="165"/>
      <c r="AI9" s="165"/>
      <c r="AJ9" s="165"/>
      <c r="AK9" s="165"/>
      <c r="AL9" s="165"/>
      <c r="AM9" s="165"/>
      <c r="AN9" s="52"/>
      <c r="AO9" s="52"/>
      <c r="AP9" s="52"/>
      <c r="AQ9" s="52"/>
      <c r="AR9" s="52"/>
      <c r="AS9" s="23"/>
      <c r="AT9" s="29"/>
      <c r="AU9" s="29"/>
      <c r="AV9" s="7"/>
      <c r="AW9" s="7"/>
      <c r="AX9" s="7"/>
      <c r="AY9" s="7"/>
      <c r="AZ9" s="7"/>
      <c r="BA9" s="7"/>
      <c r="BB9" s="7"/>
      <c r="BC9" s="7"/>
      <c r="BD9" s="24"/>
      <c r="BE9" s="24"/>
      <c r="BF9" s="24"/>
      <c r="BG9" s="24"/>
      <c r="BH9" s="24"/>
      <c r="BI9" s="24"/>
      <c r="BJ9" s="24"/>
      <c r="BK9" s="24"/>
      <c r="BL9" s="24"/>
      <c r="BM9" s="24"/>
      <c r="BO9" s="24"/>
      <c r="BP9" s="9"/>
      <c r="BQ9" s="54"/>
      <c r="BR9" s="54"/>
      <c r="BS9" s="54"/>
      <c r="BT9" s="54"/>
      <c r="BU9" s="54"/>
      <c r="BV9" s="57"/>
      <c r="BW9" s="25"/>
      <c r="BX9" s="57"/>
      <c r="BY9" s="57"/>
      <c r="BZ9" s="52"/>
      <c r="CA9" s="52"/>
      <c r="CB9" s="52"/>
      <c r="CC9" s="52"/>
    </row>
    <row r="10" spans="1:81" ht="74.25" customHeight="1" x14ac:dyDescent="0.25">
      <c r="A10" s="27"/>
      <c r="B10" s="52"/>
      <c r="C10" s="52"/>
      <c r="D10" s="52"/>
      <c r="E10" s="52"/>
      <c r="F10" s="52"/>
      <c r="G10" s="63">
        <v>1</v>
      </c>
      <c r="H10" s="64" t="s">
        <v>268</v>
      </c>
      <c r="I10" s="155" t="s">
        <v>199</v>
      </c>
      <c r="J10" s="155"/>
      <c r="K10" s="155"/>
      <c r="L10" s="155"/>
      <c r="M10" s="155"/>
      <c r="N10" s="155"/>
      <c r="O10" s="155"/>
      <c r="P10" s="155"/>
      <c r="Q10" s="155"/>
      <c r="R10" s="155"/>
      <c r="S10" s="155"/>
      <c r="T10" s="155"/>
      <c r="U10" s="155"/>
      <c r="V10" s="155"/>
      <c r="W10" s="155"/>
      <c r="X10" s="155"/>
      <c r="Y10" s="155"/>
      <c r="Z10" s="155"/>
      <c r="AA10" s="155"/>
      <c r="AB10" s="155"/>
      <c r="AC10" s="155"/>
      <c r="AD10" s="155"/>
      <c r="AE10" s="155"/>
      <c r="AF10" s="155"/>
      <c r="AG10" s="155"/>
      <c r="AH10" s="155"/>
      <c r="AI10" s="155"/>
      <c r="AJ10" s="155"/>
      <c r="AK10" s="155"/>
      <c r="AL10" s="155"/>
      <c r="AM10" s="155"/>
      <c r="AN10" s="52"/>
      <c r="AO10" s="52"/>
      <c r="AP10" s="52"/>
      <c r="AQ10" s="52"/>
      <c r="AR10" s="52"/>
      <c r="AS10" s="23"/>
      <c r="AT10" s="29"/>
      <c r="AU10" s="29"/>
      <c r="AV10" s="7"/>
      <c r="AW10" s="7"/>
      <c r="AX10" s="7"/>
      <c r="AY10" s="7"/>
      <c r="AZ10" s="7"/>
      <c r="BA10" s="7"/>
      <c r="BB10" s="7"/>
      <c r="BC10" s="7"/>
      <c r="BD10" s="24"/>
      <c r="BE10" s="24"/>
      <c r="BF10" s="24"/>
      <c r="BG10" s="24"/>
      <c r="BH10" s="24"/>
      <c r="BI10" s="24"/>
      <c r="BJ10" s="24"/>
      <c r="BK10" s="24"/>
      <c r="BL10" s="24"/>
      <c r="BM10" s="24"/>
      <c r="BO10" s="24"/>
      <c r="BP10" s="9"/>
      <c r="BQ10" s="54"/>
      <c r="BR10" s="54"/>
      <c r="BS10" s="54"/>
      <c r="BT10" s="54"/>
      <c r="BU10" s="54"/>
      <c r="BV10" s="57"/>
      <c r="BW10" s="25"/>
      <c r="BX10" s="57"/>
      <c r="BY10" s="57"/>
      <c r="BZ10" s="52"/>
      <c r="CA10" s="52"/>
      <c r="CB10" s="52"/>
      <c r="CC10" s="52"/>
    </row>
    <row r="11" spans="1:81" ht="60.75" customHeight="1" x14ac:dyDescent="0.25">
      <c r="A11" s="27"/>
      <c r="B11" s="52"/>
      <c r="C11" s="52"/>
      <c r="D11" s="52"/>
      <c r="E11" s="52"/>
      <c r="F11" s="52"/>
      <c r="G11" s="63">
        <v>2</v>
      </c>
      <c r="H11" s="64" t="s">
        <v>269</v>
      </c>
      <c r="I11" s="155" t="s">
        <v>200</v>
      </c>
      <c r="J11" s="155"/>
      <c r="K11" s="155"/>
      <c r="L11" s="155"/>
      <c r="M11" s="155"/>
      <c r="N11" s="155"/>
      <c r="O11" s="155"/>
      <c r="P11" s="155"/>
      <c r="Q11" s="155"/>
      <c r="R11" s="155"/>
      <c r="S11" s="155"/>
      <c r="T11" s="155"/>
      <c r="U11" s="155"/>
      <c r="V11" s="155"/>
      <c r="W11" s="155"/>
      <c r="X11" s="155"/>
      <c r="Y11" s="155"/>
      <c r="Z11" s="155"/>
      <c r="AA11" s="155"/>
      <c r="AB11" s="155"/>
      <c r="AC11" s="155"/>
      <c r="AD11" s="155"/>
      <c r="AE11" s="155"/>
      <c r="AF11" s="155"/>
      <c r="AG11" s="155"/>
      <c r="AH11" s="155"/>
      <c r="AI11" s="155"/>
      <c r="AJ11" s="155"/>
      <c r="AK11" s="155"/>
      <c r="AL11" s="155"/>
      <c r="AM11" s="155"/>
      <c r="AN11" s="52"/>
      <c r="AO11" s="52"/>
      <c r="AP11" s="52"/>
      <c r="AQ11" s="52"/>
      <c r="AR11" s="52"/>
      <c r="AS11" s="23"/>
      <c r="AT11" s="29"/>
      <c r="AU11" s="29"/>
      <c r="AV11" s="7"/>
      <c r="AW11" s="7"/>
      <c r="AX11" s="7"/>
      <c r="AY11" s="7"/>
      <c r="AZ11" s="7"/>
      <c r="BA11" s="7"/>
      <c r="BB11" s="7"/>
      <c r="BC11" s="7"/>
      <c r="BD11" s="24"/>
      <c r="BE11" s="24"/>
      <c r="BF11" s="24"/>
      <c r="BG11" s="24"/>
      <c r="BH11" s="24"/>
      <c r="BI11" s="24"/>
      <c r="BJ11" s="24"/>
      <c r="BK11" s="24"/>
      <c r="BL11" s="24"/>
      <c r="BM11" s="24"/>
      <c r="BO11" s="24"/>
      <c r="BP11" s="9"/>
      <c r="BQ11" s="54"/>
      <c r="BR11" s="54"/>
      <c r="BS11" s="54"/>
      <c r="BT11" s="54"/>
      <c r="BU11" s="54"/>
      <c r="BV11" s="57"/>
      <c r="BW11" s="25"/>
      <c r="BX11" s="57"/>
      <c r="BY11" s="57"/>
      <c r="BZ11" s="52"/>
      <c r="CA11" s="52"/>
      <c r="CB11" s="52"/>
      <c r="CC11" s="52"/>
    </row>
    <row r="12" spans="1:81" ht="53.25" customHeight="1" x14ac:dyDescent="0.25">
      <c r="A12" s="27"/>
      <c r="B12" s="52"/>
      <c r="C12" s="52"/>
      <c r="D12" s="52"/>
      <c r="E12" s="52"/>
      <c r="F12" s="52"/>
      <c r="G12" s="63">
        <v>3</v>
      </c>
      <c r="H12" s="64" t="s">
        <v>270</v>
      </c>
      <c r="I12" s="155" t="s">
        <v>201</v>
      </c>
      <c r="J12" s="155"/>
      <c r="K12" s="155"/>
      <c r="L12" s="155"/>
      <c r="M12" s="155"/>
      <c r="N12" s="155"/>
      <c r="O12" s="155"/>
      <c r="P12" s="155"/>
      <c r="Q12" s="155"/>
      <c r="R12" s="155"/>
      <c r="S12" s="155"/>
      <c r="T12" s="155"/>
      <c r="U12" s="155"/>
      <c r="V12" s="155"/>
      <c r="W12" s="155"/>
      <c r="X12" s="155"/>
      <c r="Y12" s="155"/>
      <c r="Z12" s="155"/>
      <c r="AA12" s="155"/>
      <c r="AB12" s="155"/>
      <c r="AC12" s="155"/>
      <c r="AD12" s="155"/>
      <c r="AE12" s="155"/>
      <c r="AF12" s="155"/>
      <c r="AG12" s="155"/>
      <c r="AH12" s="155"/>
      <c r="AI12" s="155"/>
      <c r="AJ12" s="155"/>
      <c r="AK12" s="155"/>
      <c r="AL12" s="155"/>
      <c r="AM12" s="155"/>
      <c r="AN12" s="52"/>
      <c r="AO12" s="52"/>
      <c r="AP12" s="52"/>
      <c r="AQ12" s="52"/>
      <c r="AR12" s="52"/>
      <c r="AS12" s="23"/>
      <c r="AT12" s="29"/>
      <c r="AU12" s="29"/>
      <c r="AV12" s="7"/>
      <c r="AW12" s="7"/>
      <c r="AX12" s="7"/>
      <c r="AY12" s="7"/>
      <c r="AZ12" s="7"/>
      <c r="BA12" s="7"/>
      <c r="BB12" s="7"/>
      <c r="BC12" s="7"/>
      <c r="BD12" s="24"/>
      <c r="BE12" s="24"/>
      <c r="BF12" s="24"/>
      <c r="BG12" s="24"/>
      <c r="BH12" s="24"/>
      <c r="BI12" s="24"/>
      <c r="BJ12" s="24"/>
      <c r="BK12" s="24"/>
      <c r="BL12" s="24"/>
      <c r="BM12" s="24"/>
      <c r="BO12" s="24"/>
      <c r="BP12" s="9"/>
      <c r="BQ12" s="54"/>
      <c r="BR12" s="54"/>
      <c r="BS12" s="54"/>
      <c r="BT12" s="54"/>
      <c r="BU12" s="54"/>
      <c r="BV12" s="57"/>
      <c r="BW12" s="25"/>
      <c r="BX12" s="57"/>
      <c r="BY12" s="57"/>
      <c r="BZ12" s="52"/>
      <c r="CA12" s="52"/>
      <c r="CB12" s="52"/>
      <c r="CC12" s="52"/>
    </row>
    <row r="13" spans="1:81" ht="36" customHeight="1" x14ac:dyDescent="0.25">
      <c r="A13" s="27"/>
      <c r="B13" s="52"/>
      <c r="C13" s="52"/>
      <c r="D13" s="52"/>
      <c r="E13" s="52"/>
      <c r="F13" s="52"/>
      <c r="G13" s="63">
        <v>4</v>
      </c>
      <c r="H13" s="64" t="s">
        <v>271</v>
      </c>
      <c r="I13" s="155" t="s">
        <v>288</v>
      </c>
      <c r="J13" s="155"/>
      <c r="K13" s="155"/>
      <c r="L13" s="155"/>
      <c r="M13" s="155"/>
      <c r="N13" s="155"/>
      <c r="O13" s="155"/>
      <c r="P13" s="155"/>
      <c r="Q13" s="155"/>
      <c r="R13" s="155"/>
      <c r="S13" s="155"/>
      <c r="T13" s="155"/>
      <c r="U13" s="155"/>
      <c r="V13" s="155"/>
      <c r="W13" s="155"/>
      <c r="X13" s="155"/>
      <c r="Y13" s="155"/>
      <c r="Z13" s="155"/>
      <c r="AA13" s="155"/>
      <c r="AB13" s="155"/>
      <c r="AC13" s="155"/>
      <c r="AD13" s="155"/>
      <c r="AE13" s="155"/>
      <c r="AF13" s="155"/>
      <c r="AG13" s="155"/>
      <c r="AH13" s="155"/>
      <c r="AI13" s="155"/>
      <c r="AJ13" s="155"/>
      <c r="AK13" s="155"/>
      <c r="AL13" s="155"/>
      <c r="AM13" s="155"/>
      <c r="AN13" s="52"/>
      <c r="AO13" s="52"/>
      <c r="AP13" s="52"/>
      <c r="AQ13" s="52"/>
      <c r="AR13" s="52"/>
      <c r="AS13" s="23"/>
      <c r="AT13" s="29"/>
      <c r="AU13" s="29"/>
      <c r="AV13" s="7"/>
      <c r="AW13" s="7"/>
      <c r="AX13" s="7"/>
      <c r="AY13" s="7"/>
      <c r="AZ13" s="7"/>
      <c r="BA13" s="7"/>
      <c r="BB13" s="7"/>
      <c r="BC13" s="7"/>
      <c r="BD13" s="24"/>
      <c r="BE13" s="24"/>
      <c r="BF13" s="24"/>
      <c r="BG13" s="24"/>
      <c r="BH13" s="24"/>
      <c r="BI13" s="24"/>
      <c r="BJ13" s="24"/>
      <c r="BK13" s="24"/>
      <c r="BL13" s="24"/>
      <c r="BM13" s="24"/>
      <c r="BO13" s="24"/>
      <c r="BP13" s="9"/>
      <c r="BQ13" s="54"/>
      <c r="BR13" s="54"/>
      <c r="BS13" s="54"/>
      <c r="BT13" s="54"/>
      <c r="BU13" s="54"/>
      <c r="BV13" s="57"/>
      <c r="BW13" s="25"/>
      <c r="BX13" s="57"/>
      <c r="BY13" s="57"/>
      <c r="BZ13" s="52"/>
      <c r="CA13" s="52"/>
      <c r="CB13" s="52"/>
      <c r="CC13" s="52"/>
    </row>
    <row r="14" spans="1:81" ht="57" customHeight="1" x14ac:dyDescent="0.25">
      <c r="A14" s="27"/>
      <c r="B14" s="52"/>
      <c r="C14" s="52"/>
      <c r="D14" s="52"/>
      <c r="E14" s="52"/>
      <c r="F14" s="52"/>
      <c r="G14" s="63">
        <v>5</v>
      </c>
      <c r="H14" s="64" t="s">
        <v>272</v>
      </c>
      <c r="I14" s="155" t="s">
        <v>287</v>
      </c>
      <c r="J14" s="155"/>
      <c r="K14" s="155"/>
      <c r="L14" s="155"/>
      <c r="M14" s="155"/>
      <c r="N14" s="155"/>
      <c r="O14" s="155"/>
      <c r="P14" s="155"/>
      <c r="Q14" s="155"/>
      <c r="R14" s="155"/>
      <c r="S14" s="155"/>
      <c r="T14" s="155"/>
      <c r="U14" s="155"/>
      <c r="V14" s="155"/>
      <c r="W14" s="155"/>
      <c r="X14" s="155"/>
      <c r="Y14" s="155"/>
      <c r="Z14" s="155"/>
      <c r="AA14" s="155"/>
      <c r="AB14" s="155"/>
      <c r="AC14" s="155"/>
      <c r="AD14" s="155"/>
      <c r="AE14" s="155"/>
      <c r="AF14" s="155"/>
      <c r="AG14" s="155"/>
      <c r="AH14" s="155"/>
      <c r="AI14" s="155"/>
      <c r="AJ14" s="155"/>
      <c r="AK14" s="155"/>
      <c r="AL14" s="155"/>
      <c r="AM14" s="155"/>
      <c r="AN14" s="52"/>
      <c r="AO14" s="52"/>
      <c r="AP14" s="52"/>
      <c r="AQ14" s="52"/>
      <c r="AR14" s="52"/>
      <c r="AS14" s="23"/>
      <c r="AT14" s="29"/>
      <c r="AU14" s="29"/>
      <c r="AV14" s="7"/>
      <c r="AW14" s="7"/>
      <c r="AX14" s="7"/>
      <c r="AY14" s="7"/>
      <c r="AZ14" s="7"/>
      <c r="BA14" s="7"/>
      <c r="BB14" s="7"/>
      <c r="BC14" s="7"/>
      <c r="BD14" s="24"/>
      <c r="BE14" s="24"/>
      <c r="BF14" s="24"/>
      <c r="BG14" s="24"/>
      <c r="BH14" s="24"/>
      <c r="BI14" s="24"/>
      <c r="BJ14" s="24"/>
      <c r="BK14" s="24"/>
      <c r="BL14" s="24"/>
      <c r="BM14" s="24"/>
      <c r="BO14" s="24"/>
      <c r="BP14" s="9"/>
      <c r="BQ14" s="54"/>
      <c r="BR14" s="54"/>
      <c r="BS14" s="54"/>
      <c r="BT14" s="54"/>
      <c r="BU14" s="54"/>
      <c r="BV14" s="57"/>
      <c r="BW14" s="25"/>
      <c r="BX14" s="57"/>
      <c r="BY14" s="57"/>
      <c r="BZ14" s="52"/>
      <c r="CA14" s="52"/>
      <c r="CB14" s="52"/>
      <c r="CC14" s="52"/>
    </row>
    <row r="15" spans="1:81" ht="42.75" customHeight="1" x14ac:dyDescent="0.25">
      <c r="A15" s="27"/>
      <c r="B15" s="52"/>
      <c r="C15" s="52"/>
      <c r="D15" s="52"/>
      <c r="E15" s="52"/>
      <c r="F15" s="52"/>
      <c r="G15" s="63">
        <v>6</v>
      </c>
      <c r="H15" s="64" t="s">
        <v>273</v>
      </c>
      <c r="I15" s="155" t="s">
        <v>286</v>
      </c>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55"/>
      <c r="AL15" s="155"/>
      <c r="AM15" s="155"/>
      <c r="AN15" s="52"/>
      <c r="AO15" s="52"/>
      <c r="AP15" s="52"/>
      <c r="AQ15" s="52"/>
      <c r="AR15" s="52"/>
      <c r="AS15" s="23"/>
      <c r="AT15" s="29"/>
      <c r="AU15" s="29"/>
      <c r="AV15" s="7"/>
      <c r="AW15" s="7"/>
      <c r="AX15" s="7"/>
      <c r="AY15" s="7"/>
      <c r="AZ15" s="7"/>
      <c r="BA15" s="7"/>
      <c r="BB15" s="7"/>
      <c r="BC15" s="7"/>
      <c r="BD15" s="24"/>
      <c r="BE15" s="24"/>
      <c r="BF15" s="24"/>
      <c r="BG15" s="24"/>
      <c r="BH15" s="24"/>
      <c r="BI15" s="24"/>
      <c r="BJ15" s="24"/>
      <c r="BK15" s="24"/>
      <c r="BL15" s="24"/>
      <c r="BM15" s="24"/>
      <c r="BO15" s="24"/>
      <c r="BP15" s="9"/>
      <c r="BQ15" s="54"/>
      <c r="BR15" s="54"/>
      <c r="BS15" s="54"/>
      <c r="BT15" s="54"/>
      <c r="BU15" s="54"/>
      <c r="BV15" s="57"/>
      <c r="BW15" s="25"/>
      <c r="BX15" s="57"/>
      <c r="BY15" s="57"/>
      <c r="BZ15" s="52"/>
      <c r="CA15" s="52"/>
      <c r="CB15" s="52"/>
      <c r="CC15" s="52"/>
    </row>
    <row r="16" spans="1:81" ht="49.5" customHeight="1" x14ac:dyDescent="0.25">
      <c r="A16" s="27"/>
      <c r="B16" s="52"/>
      <c r="C16" s="52"/>
      <c r="D16" s="52"/>
      <c r="E16" s="52"/>
      <c r="F16" s="52"/>
      <c r="G16" s="63">
        <v>7</v>
      </c>
      <c r="H16" s="64" t="s">
        <v>274</v>
      </c>
      <c r="I16" s="155" t="s">
        <v>285</v>
      </c>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5"/>
      <c r="AN16" s="52"/>
      <c r="AO16" s="52"/>
      <c r="AP16" s="52"/>
      <c r="AQ16" s="52"/>
      <c r="AR16" s="52"/>
      <c r="AS16" s="23"/>
      <c r="AT16" s="29"/>
      <c r="AU16" s="29"/>
      <c r="AV16" s="7"/>
      <c r="AW16" s="7"/>
      <c r="AX16" s="7"/>
      <c r="AY16" s="7"/>
      <c r="AZ16" s="7"/>
      <c r="BA16" s="7"/>
      <c r="BB16" s="7"/>
      <c r="BC16" s="7"/>
      <c r="BD16" s="24"/>
      <c r="BE16" s="24"/>
      <c r="BF16" s="24"/>
      <c r="BG16" s="24"/>
      <c r="BH16" s="24"/>
      <c r="BI16" s="24"/>
      <c r="BJ16" s="24"/>
      <c r="BK16" s="24"/>
      <c r="BL16" s="24"/>
      <c r="BM16" s="24"/>
      <c r="BO16" s="24"/>
      <c r="BP16" s="9"/>
      <c r="BQ16" s="54"/>
      <c r="BR16" s="54"/>
      <c r="BS16" s="54"/>
      <c r="BT16" s="54"/>
      <c r="BU16" s="54"/>
      <c r="BV16" s="57"/>
      <c r="BW16" s="25"/>
      <c r="BX16" s="57"/>
      <c r="BY16" s="57"/>
      <c r="BZ16" s="52"/>
      <c r="CA16" s="52"/>
      <c r="CB16" s="52"/>
      <c r="CC16" s="52"/>
    </row>
    <row r="17" spans="1:88" ht="51.75" customHeight="1" x14ac:dyDescent="0.25">
      <c r="A17" s="27"/>
      <c r="B17" s="52"/>
      <c r="C17" s="52"/>
      <c r="D17" s="52"/>
      <c r="E17" s="52"/>
      <c r="F17" s="52"/>
      <c r="G17" s="63">
        <v>8</v>
      </c>
      <c r="H17" s="64" t="s">
        <v>275</v>
      </c>
      <c r="I17" s="155" t="s">
        <v>284</v>
      </c>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5"/>
      <c r="AN17" s="52"/>
      <c r="AO17" s="52"/>
      <c r="AP17" s="52"/>
      <c r="AQ17" s="52"/>
      <c r="AR17" s="52"/>
      <c r="AS17" s="23"/>
      <c r="AT17" s="29"/>
      <c r="AU17" s="29"/>
      <c r="AV17" s="7"/>
      <c r="AW17" s="7"/>
      <c r="AX17" s="7"/>
      <c r="AY17" s="7"/>
      <c r="AZ17" s="7"/>
      <c r="BA17" s="7"/>
      <c r="BB17" s="7"/>
      <c r="BC17" s="7"/>
      <c r="BD17" s="24"/>
      <c r="BE17" s="24"/>
      <c r="BF17" s="24"/>
      <c r="BG17" s="24"/>
      <c r="BH17" s="24"/>
      <c r="BI17" s="24"/>
      <c r="BJ17" s="24"/>
      <c r="BK17" s="24"/>
      <c r="BL17" s="24"/>
      <c r="BM17" s="24"/>
      <c r="BO17" s="24"/>
      <c r="BP17" s="9"/>
      <c r="BQ17" s="54"/>
      <c r="BR17" s="54"/>
      <c r="BS17" s="54"/>
      <c r="BT17" s="54"/>
      <c r="BU17" s="54"/>
      <c r="BV17" s="57"/>
      <c r="BW17" s="25"/>
      <c r="BX17" s="57"/>
      <c r="BY17" s="57"/>
      <c r="BZ17" s="52"/>
      <c r="CA17" s="52"/>
      <c r="CB17" s="52"/>
      <c r="CC17" s="52"/>
    </row>
    <row r="18" spans="1:88" ht="55.5" customHeight="1" x14ac:dyDescent="0.25">
      <c r="A18" s="27"/>
      <c r="B18" s="52"/>
      <c r="C18" s="52"/>
      <c r="D18" s="52"/>
      <c r="E18" s="52"/>
      <c r="F18" s="52"/>
      <c r="G18" s="63">
        <v>9</v>
      </c>
      <c r="H18" s="64" t="s">
        <v>276</v>
      </c>
      <c r="I18" s="155" t="s">
        <v>283</v>
      </c>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52"/>
      <c r="AO18" s="52"/>
      <c r="AP18" s="52"/>
      <c r="AQ18" s="52"/>
      <c r="AR18" s="52"/>
      <c r="AS18" s="23"/>
      <c r="AT18" s="29"/>
      <c r="AU18" s="29"/>
      <c r="AV18" s="7"/>
      <c r="AW18" s="7"/>
      <c r="AX18" s="7"/>
      <c r="AY18" s="7"/>
      <c r="AZ18" s="7"/>
      <c r="BA18" s="7"/>
      <c r="BB18" s="7"/>
      <c r="BC18" s="7"/>
      <c r="BD18" s="24"/>
      <c r="BE18" s="24"/>
      <c r="BF18" s="24"/>
      <c r="BG18" s="24"/>
      <c r="BH18" s="24"/>
      <c r="BI18" s="24"/>
      <c r="BJ18" s="24"/>
      <c r="BK18" s="24"/>
      <c r="BL18" s="24"/>
      <c r="BM18" s="24"/>
      <c r="BO18" s="24"/>
      <c r="BP18" s="9"/>
      <c r="BQ18" s="54"/>
      <c r="BR18" s="54"/>
      <c r="BS18" s="54"/>
      <c r="BT18" s="54"/>
      <c r="BU18" s="54"/>
      <c r="BV18" s="57"/>
      <c r="BW18" s="25"/>
      <c r="BX18" s="57"/>
      <c r="BY18" s="57"/>
      <c r="BZ18" s="52"/>
      <c r="CA18" s="52"/>
      <c r="CB18" s="52"/>
      <c r="CC18" s="52"/>
    </row>
    <row r="19" spans="1:88" ht="30.75" customHeight="1" x14ac:dyDescent="0.25">
      <c r="A19" s="27"/>
      <c r="B19" s="52"/>
      <c r="C19" s="52"/>
      <c r="D19" s="52"/>
      <c r="E19" s="52"/>
      <c r="F19" s="52"/>
      <c r="G19" s="63">
        <v>10</v>
      </c>
      <c r="H19" s="64" t="s">
        <v>277</v>
      </c>
      <c r="I19" s="155" t="s">
        <v>282</v>
      </c>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52"/>
      <c r="AO19" s="52"/>
      <c r="AP19" s="52"/>
      <c r="AQ19" s="52"/>
      <c r="AR19" s="52"/>
      <c r="AS19" s="23" t="s">
        <v>188</v>
      </c>
      <c r="AT19" s="29"/>
      <c r="AU19" s="29"/>
      <c r="AV19" s="7"/>
      <c r="AW19" s="7"/>
      <c r="AX19" s="7"/>
      <c r="AY19" s="7"/>
      <c r="AZ19" s="7"/>
      <c r="BA19" s="7"/>
      <c r="BB19" s="7"/>
      <c r="BC19" s="7"/>
      <c r="BD19" s="24"/>
      <c r="BE19" s="24"/>
      <c r="BF19" s="24"/>
      <c r="BG19" s="24"/>
      <c r="BH19" s="24"/>
      <c r="BI19" s="24"/>
      <c r="BJ19" s="24"/>
      <c r="BK19" s="24"/>
      <c r="BL19" s="24"/>
      <c r="BM19" s="24"/>
      <c r="BO19" s="24"/>
      <c r="BP19" s="9"/>
      <c r="BQ19" s="54"/>
      <c r="BR19" s="54"/>
      <c r="BS19" s="54"/>
      <c r="BT19" s="54"/>
      <c r="BU19" s="54"/>
      <c r="BV19" s="57"/>
      <c r="BW19" s="25"/>
      <c r="BX19" s="57"/>
      <c r="BY19" s="57"/>
      <c r="BZ19" s="52"/>
      <c r="CA19" s="52"/>
      <c r="CB19" s="52"/>
      <c r="CC19" s="52"/>
    </row>
    <row r="20" spans="1:88" ht="45" customHeight="1" x14ac:dyDescent="0.25">
      <c r="A20" s="27"/>
      <c r="B20" s="52"/>
      <c r="C20" s="52"/>
      <c r="D20" s="52"/>
      <c r="E20" s="52"/>
      <c r="F20" s="52"/>
      <c r="G20" s="63">
        <v>11</v>
      </c>
      <c r="H20" s="64" t="s">
        <v>278</v>
      </c>
      <c r="I20" s="154" t="s">
        <v>281</v>
      </c>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7"/>
      <c r="AO20" s="7"/>
      <c r="AP20" s="7"/>
      <c r="AQ20" s="17"/>
      <c r="AR20" s="30"/>
      <c r="AS20" s="31"/>
      <c r="AT20" s="31"/>
      <c r="AU20" s="31"/>
      <c r="AV20" s="7"/>
      <c r="AW20" s="7"/>
      <c r="AX20" s="7"/>
      <c r="AY20" s="7"/>
      <c r="AZ20" s="7"/>
      <c r="BA20" s="7"/>
      <c r="BB20" s="7"/>
      <c r="BC20" s="7"/>
      <c r="BD20" s="24"/>
      <c r="BE20" s="24"/>
      <c r="BF20" s="24"/>
      <c r="BG20" s="24"/>
      <c r="BH20" s="24"/>
      <c r="BI20" s="24"/>
      <c r="BJ20" s="24"/>
      <c r="BK20" s="24"/>
      <c r="BL20" s="24"/>
      <c r="BM20" s="24"/>
      <c r="BO20" s="24"/>
      <c r="BP20" s="9"/>
      <c r="BQ20" s="54"/>
      <c r="BR20" s="54"/>
      <c r="BS20" s="54"/>
      <c r="BT20" s="54"/>
      <c r="BU20" s="54"/>
      <c r="BV20" s="57"/>
      <c r="BW20" s="25"/>
      <c r="BX20" s="57"/>
      <c r="BY20" s="57"/>
      <c r="BZ20" s="52"/>
      <c r="CA20" s="52"/>
      <c r="CB20" s="52"/>
      <c r="CC20" s="52"/>
    </row>
    <row r="21" spans="1:88" ht="60" customHeight="1" x14ac:dyDescent="0.25">
      <c r="A21" s="27"/>
      <c r="B21" s="52"/>
      <c r="C21" s="52"/>
      <c r="D21" s="52"/>
      <c r="E21" s="52"/>
      <c r="F21" s="52"/>
      <c r="G21" s="63">
        <v>12</v>
      </c>
      <c r="H21" s="64" t="s">
        <v>279</v>
      </c>
      <c r="I21" s="154" t="s">
        <v>280</v>
      </c>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4"/>
      <c r="AL21" s="154"/>
      <c r="AM21" s="154"/>
      <c r="AN21" s="7"/>
      <c r="AO21" s="7"/>
      <c r="AP21" s="7"/>
      <c r="AQ21" s="17"/>
      <c r="AR21" s="30"/>
      <c r="AS21" s="31"/>
      <c r="AT21" s="31"/>
      <c r="AU21" s="31"/>
      <c r="AV21" s="7"/>
      <c r="AW21" s="7"/>
      <c r="AX21" s="7"/>
      <c r="AY21" s="7"/>
      <c r="AZ21" s="7"/>
      <c r="BA21" s="7"/>
      <c r="BB21" s="7"/>
      <c r="BC21" s="7"/>
      <c r="BD21" s="24"/>
      <c r="BE21" s="24"/>
      <c r="BF21" s="24"/>
      <c r="BG21" s="24"/>
      <c r="BH21" s="24"/>
      <c r="BI21" s="24"/>
      <c r="BJ21" s="24"/>
      <c r="BK21" s="24"/>
      <c r="BL21" s="24"/>
      <c r="BM21" s="24"/>
      <c r="BO21" s="24"/>
      <c r="BP21" s="9"/>
      <c r="BQ21" s="54"/>
      <c r="BR21" s="54"/>
      <c r="BS21" s="54"/>
      <c r="BT21" s="54"/>
      <c r="BU21" s="54"/>
      <c r="BV21" s="57"/>
      <c r="BW21" s="25"/>
      <c r="BX21" s="57"/>
      <c r="BY21" s="57"/>
      <c r="BZ21" s="52"/>
      <c r="CA21" s="52"/>
      <c r="CB21" s="52"/>
      <c r="CC21" s="52"/>
    </row>
    <row r="22" spans="1:88" ht="67.5" customHeight="1" x14ac:dyDescent="0.25">
      <c r="A22" s="27"/>
      <c r="B22" s="52"/>
      <c r="C22" s="52"/>
      <c r="D22" s="52"/>
      <c r="E22" s="52"/>
      <c r="F22" s="52"/>
      <c r="G22" s="63">
        <v>13</v>
      </c>
      <c r="H22" s="63" t="s">
        <v>321</v>
      </c>
      <c r="I22" s="154" t="s">
        <v>322</v>
      </c>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7"/>
      <c r="AO22" s="7"/>
      <c r="AP22" s="7"/>
      <c r="AQ22" s="17"/>
      <c r="AR22" s="66"/>
      <c r="AS22" s="31"/>
      <c r="AT22" s="31"/>
      <c r="AU22" s="31"/>
      <c r="AV22" s="7"/>
      <c r="AW22" s="7"/>
      <c r="AX22" s="7"/>
      <c r="AY22" s="7"/>
      <c r="AZ22" s="7"/>
      <c r="BA22" s="7"/>
      <c r="BB22" s="7"/>
      <c r="BC22" s="7"/>
      <c r="BD22" s="24"/>
      <c r="BE22" s="24"/>
      <c r="BF22" s="24"/>
      <c r="BG22" s="24"/>
      <c r="BH22" s="24"/>
      <c r="BI22" s="24"/>
      <c r="BJ22" s="24"/>
      <c r="BK22" s="24"/>
      <c r="BL22" s="24"/>
      <c r="BM22" s="24"/>
      <c r="BO22" s="24"/>
      <c r="BP22" s="9"/>
      <c r="BQ22" s="54"/>
      <c r="BR22" s="54"/>
      <c r="BS22" s="54"/>
      <c r="BT22" s="54"/>
      <c r="BU22" s="54"/>
      <c r="BV22" s="57"/>
      <c r="BW22" s="25"/>
      <c r="BX22" s="57"/>
      <c r="BY22" s="57"/>
      <c r="BZ22" s="52"/>
      <c r="CA22" s="52"/>
      <c r="CB22" s="52"/>
      <c r="CC22" s="52"/>
    </row>
    <row r="23" spans="1:88" ht="59.25" customHeight="1" x14ac:dyDescent="0.25">
      <c r="A23" s="27"/>
      <c r="B23" s="27"/>
      <c r="C23" s="27"/>
      <c r="D23" s="27"/>
      <c r="E23" s="27"/>
      <c r="F23" s="27"/>
      <c r="G23" s="65">
        <v>14</v>
      </c>
      <c r="H23" s="69" t="s">
        <v>324</v>
      </c>
      <c r="I23" s="154" t="s">
        <v>323</v>
      </c>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7"/>
      <c r="AO23" s="7"/>
      <c r="AP23" s="7"/>
      <c r="AQ23" s="17"/>
      <c r="AR23" s="17"/>
      <c r="AS23" s="31"/>
      <c r="AT23" s="31"/>
      <c r="AU23" s="31"/>
      <c r="AV23" s="7"/>
      <c r="AW23" s="7"/>
      <c r="AX23" s="7"/>
      <c r="AY23" s="7"/>
      <c r="AZ23" s="7"/>
      <c r="BA23" s="7"/>
      <c r="BB23" s="7"/>
      <c r="BC23" s="7"/>
      <c r="BD23" s="24"/>
      <c r="BE23" s="24"/>
      <c r="BF23" s="24"/>
      <c r="BG23" s="24"/>
      <c r="BH23" s="24"/>
      <c r="BI23" s="24"/>
      <c r="BJ23" s="24"/>
      <c r="BK23" s="24"/>
      <c r="BL23" s="24"/>
      <c r="BM23" s="24"/>
      <c r="BO23" s="24"/>
      <c r="BP23" s="9"/>
      <c r="BQ23" s="54"/>
      <c r="BR23" s="54"/>
      <c r="BS23" s="54"/>
      <c r="BT23" s="54"/>
      <c r="BU23" s="54"/>
      <c r="BV23" s="57"/>
      <c r="BW23" s="25"/>
      <c r="BX23" s="57"/>
      <c r="BY23" s="57"/>
      <c r="BZ23" s="52"/>
      <c r="CA23" s="52"/>
      <c r="CB23" s="52"/>
      <c r="CC23" s="52"/>
    </row>
    <row r="24" spans="1:88" ht="59.25" customHeight="1" x14ac:dyDescent="0.25">
      <c r="A24" s="27"/>
      <c r="B24" s="27"/>
      <c r="C24" s="27"/>
      <c r="D24" s="27"/>
      <c r="E24" s="27"/>
      <c r="F24" s="27"/>
      <c r="G24" s="68">
        <v>15</v>
      </c>
      <c r="H24" s="70" t="s">
        <v>327</v>
      </c>
      <c r="I24" s="183" t="s">
        <v>328</v>
      </c>
      <c r="J24" s="183"/>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4"/>
      <c r="AH24" s="183"/>
      <c r="AI24" s="183"/>
      <c r="AJ24" s="183"/>
      <c r="AK24" s="183"/>
      <c r="AL24" s="183"/>
      <c r="AM24" s="183"/>
      <c r="AN24" s="7"/>
      <c r="AO24" s="7"/>
      <c r="AP24" s="7"/>
      <c r="AQ24" s="17"/>
      <c r="AR24" s="17"/>
      <c r="AS24" s="31"/>
      <c r="AT24" s="31"/>
      <c r="AU24" s="31"/>
      <c r="AV24" s="7"/>
      <c r="AW24" s="7"/>
      <c r="AX24" s="7"/>
      <c r="AY24" s="7"/>
      <c r="AZ24" s="7"/>
      <c r="BA24" s="7"/>
      <c r="BB24" s="7"/>
      <c r="BC24" s="7"/>
      <c r="BD24" s="24"/>
      <c r="BE24" s="24"/>
      <c r="BF24" s="24"/>
      <c r="BG24" s="24"/>
      <c r="BH24" s="24"/>
      <c r="BI24" s="24"/>
      <c r="BJ24" s="24"/>
      <c r="BK24" s="24"/>
      <c r="BL24" s="24"/>
      <c r="BM24" s="24"/>
      <c r="BO24" s="24"/>
      <c r="BP24" s="9"/>
      <c r="BQ24" s="54"/>
      <c r="BR24" s="54"/>
      <c r="BS24" s="54"/>
      <c r="BT24" s="54"/>
      <c r="BU24" s="54"/>
      <c r="BV24" s="57"/>
      <c r="BW24" s="25"/>
      <c r="BX24" s="57"/>
      <c r="BY24" s="57"/>
      <c r="BZ24" s="52"/>
      <c r="CA24" s="52"/>
      <c r="CB24" s="52"/>
      <c r="CC24" s="52"/>
    </row>
    <row r="25" spans="1:88" ht="66.75" customHeight="1" x14ac:dyDescent="0.25">
      <c r="A25" s="27"/>
      <c r="B25" s="27"/>
      <c r="C25" s="27"/>
      <c r="D25" s="27"/>
      <c r="E25" s="27"/>
      <c r="F25" s="27"/>
      <c r="G25" s="71">
        <v>16</v>
      </c>
      <c r="H25" s="71" t="s">
        <v>330</v>
      </c>
      <c r="I25" s="156" t="s">
        <v>334</v>
      </c>
      <c r="J25" s="157"/>
      <c r="K25" s="157"/>
      <c r="L25" s="157"/>
      <c r="M25" s="157"/>
      <c r="N25" s="157"/>
      <c r="O25" s="157"/>
      <c r="P25" s="157"/>
      <c r="Q25" s="157"/>
      <c r="R25" s="157"/>
      <c r="S25" s="157"/>
      <c r="T25" s="157"/>
      <c r="U25" s="157"/>
      <c r="V25" s="157"/>
      <c r="W25" s="157"/>
      <c r="X25" s="157"/>
      <c r="Y25" s="157"/>
      <c r="Z25" s="157"/>
      <c r="AA25" s="157"/>
      <c r="AB25" s="157"/>
      <c r="AC25" s="157"/>
      <c r="AD25" s="157"/>
      <c r="AE25" s="157"/>
      <c r="AF25" s="157"/>
      <c r="AG25" s="157"/>
      <c r="AH25" s="157"/>
      <c r="AI25" s="157"/>
      <c r="AJ25" s="157"/>
      <c r="AK25" s="157"/>
      <c r="AL25" s="157"/>
      <c r="AM25" s="158"/>
      <c r="AN25" s="7"/>
      <c r="AO25" s="7"/>
      <c r="AP25" s="7"/>
      <c r="AQ25" s="17"/>
      <c r="AR25" s="17"/>
      <c r="AS25" s="31"/>
      <c r="AT25" s="31"/>
      <c r="AU25" s="31"/>
      <c r="AV25" s="7"/>
      <c r="AW25" s="7"/>
      <c r="AX25" s="7"/>
      <c r="AY25" s="7"/>
      <c r="AZ25" s="7"/>
      <c r="BA25" s="7"/>
      <c r="BB25" s="7"/>
      <c r="BC25" s="7"/>
      <c r="BD25" s="24"/>
      <c r="BE25" s="24"/>
      <c r="BF25" s="24"/>
      <c r="BG25" s="24"/>
      <c r="BH25" s="24"/>
      <c r="BI25" s="24"/>
      <c r="BJ25" s="24"/>
      <c r="BK25" s="24"/>
      <c r="BL25" s="24"/>
      <c r="BM25" s="24"/>
      <c r="BO25" s="24"/>
      <c r="BP25" s="9"/>
      <c r="BQ25" s="54"/>
      <c r="BR25" s="54"/>
      <c r="BS25" s="54"/>
      <c r="BT25" s="54"/>
      <c r="BU25" s="54"/>
      <c r="BV25" s="57"/>
      <c r="BW25" s="25"/>
      <c r="BX25" s="57"/>
      <c r="BY25" s="57"/>
      <c r="BZ25" s="52"/>
      <c r="CA25" s="52"/>
      <c r="CB25" s="52"/>
      <c r="CC25" s="52"/>
    </row>
    <row r="26" spans="1:88" ht="212.25" customHeight="1" x14ac:dyDescent="0.25">
      <c r="A26" s="27"/>
      <c r="B26" s="27"/>
      <c r="C26" s="27"/>
      <c r="D26" s="27"/>
      <c r="E26" s="27"/>
      <c r="F26" s="27"/>
      <c r="G26" s="71">
        <v>17</v>
      </c>
      <c r="H26" s="71" t="s">
        <v>468</v>
      </c>
      <c r="I26" s="156" t="s">
        <v>467</v>
      </c>
      <c r="J26" s="157"/>
      <c r="K26" s="157"/>
      <c r="L26" s="157"/>
      <c r="M26" s="157"/>
      <c r="N26" s="157"/>
      <c r="O26" s="157"/>
      <c r="P26" s="157"/>
      <c r="Q26" s="157"/>
      <c r="R26" s="157"/>
      <c r="S26" s="157"/>
      <c r="T26" s="157"/>
      <c r="U26" s="157"/>
      <c r="V26" s="157"/>
      <c r="W26" s="157"/>
      <c r="X26" s="157"/>
      <c r="Y26" s="157"/>
      <c r="Z26" s="157"/>
      <c r="AA26" s="157"/>
      <c r="AB26" s="157"/>
      <c r="AC26" s="157"/>
      <c r="AD26" s="157"/>
      <c r="AE26" s="157"/>
      <c r="AF26" s="157"/>
      <c r="AG26" s="157"/>
      <c r="AH26" s="157"/>
      <c r="AI26" s="157"/>
      <c r="AJ26" s="157"/>
      <c r="AK26" s="157"/>
      <c r="AL26" s="157"/>
      <c r="AM26" s="158"/>
      <c r="AN26" s="7"/>
      <c r="AO26" s="7"/>
      <c r="AP26" s="7"/>
      <c r="AQ26" s="17"/>
      <c r="AR26" s="17"/>
      <c r="AS26" s="31"/>
      <c r="AT26" s="31"/>
      <c r="AU26" s="31"/>
      <c r="AV26" s="7"/>
      <c r="AW26" s="7"/>
      <c r="AX26" s="7"/>
      <c r="AY26" s="7"/>
      <c r="AZ26" s="7"/>
      <c r="BA26" s="7"/>
      <c r="BB26" s="7"/>
      <c r="BC26" s="7"/>
      <c r="BD26" s="24"/>
      <c r="BE26" s="24"/>
      <c r="BF26" s="24"/>
      <c r="BG26" s="24"/>
      <c r="BH26" s="24"/>
      <c r="BI26" s="24"/>
      <c r="BJ26" s="24"/>
      <c r="BK26" s="24"/>
      <c r="BL26" s="24"/>
      <c r="BM26" s="24"/>
      <c r="BO26" s="24"/>
      <c r="BP26" s="9"/>
      <c r="BQ26" s="54"/>
      <c r="BR26" s="54"/>
      <c r="BS26" s="54"/>
      <c r="BT26" s="54"/>
      <c r="BU26" s="54"/>
      <c r="BV26" s="57"/>
      <c r="BW26" s="25"/>
      <c r="BX26" s="57"/>
      <c r="BY26" s="57"/>
      <c r="BZ26" s="52"/>
      <c r="CA26" s="52"/>
      <c r="CB26" s="52"/>
      <c r="CC26" s="52"/>
    </row>
    <row r="27" spans="1:88" ht="56.25" customHeight="1" x14ac:dyDescent="0.25">
      <c r="A27" s="27"/>
      <c r="B27" s="27"/>
      <c r="C27" s="27"/>
      <c r="D27" s="27"/>
      <c r="E27" s="27"/>
      <c r="F27" s="27"/>
      <c r="G27" s="71">
        <v>18</v>
      </c>
      <c r="H27" s="71" t="s">
        <v>469</v>
      </c>
      <c r="I27" s="156" t="s">
        <v>470</v>
      </c>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7"/>
      <c r="AL27" s="157"/>
      <c r="AM27" s="158"/>
      <c r="AN27" s="7"/>
      <c r="AO27" s="7"/>
      <c r="AP27" s="7"/>
      <c r="AQ27" s="17"/>
      <c r="AR27" s="17"/>
      <c r="AS27" s="31"/>
      <c r="AT27" s="31"/>
      <c r="AU27" s="31"/>
      <c r="AV27" s="7"/>
      <c r="AW27" s="7"/>
      <c r="AX27" s="7"/>
      <c r="AY27" s="7"/>
      <c r="AZ27" s="7"/>
      <c r="BA27" s="7"/>
      <c r="BB27" s="7"/>
      <c r="BC27" s="7"/>
      <c r="BD27" s="24"/>
      <c r="BE27" s="24"/>
      <c r="BF27" s="24"/>
      <c r="BG27" s="24"/>
      <c r="BH27" s="24"/>
      <c r="BI27" s="24"/>
      <c r="BJ27" s="24"/>
      <c r="BK27" s="24"/>
      <c r="BL27" s="24"/>
      <c r="BM27" s="24"/>
      <c r="BO27" s="24"/>
      <c r="BP27" s="9"/>
      <c r="BQ27" s="54"/>
      <c r="BR27" s="54"/>
      <c r="BS27" s="54"/>
      <c r="BT27" s="54"/>
      <c r="BU27" s="54"/>
      <c r="BV27" s="57"/>
      <c r="BW27" s="25"/>
      <c r="BX27" s="57"/>
      <c r="BY27" s="57"/>
      <c r="BZ27" s="52"/>
      <c r="CA27" s="52"/>
      <c r="CB27" s="52"/>
      <c r="CC27" s="52"/>
    </row>
    <row r="28" spans="1:88" ht="66.75" customHeight="1" x14ac:dyDescent="0.25">
      <c r="A28" s="27"/>
      <c r="B28" s="27"/>
      <c r="C28" s="27"/>
      <c r="D28" s="27"/>
      <c r="E28" s="27"/>
      <c r="F28" s="27"/>
      <c r="G28" s="72"/>
      <c r="H28" s="72"/>
      <c r="I28" s="73"/>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
      <c r="AO28" s="7"/>
      <c r="AP28" s="7"/>
      <c r="AQ28" s="17"/>
      <c r="AR28" s="17"/>
      <c r="AS28" s="31"/>
      <c r="AT28" s="31"/>
      <c r="AU28" s="31"/>
      <c r="AV28" s="7"/>
      <c r="AW28" s="7"/>
      <c r="AX28" s="7"/>
      <c r="AY28" s="7"/>
      <c r="AZ28" s="7"/>
      <c r="BA28" s="7"/>
      <c r="BB28" s="7"/>
      <c r="BC28" s="7"/>
      <c r="BD28" s="24"/>
      <c r="BE28" s="24"/>
      <c r="BF28" s="24"/>
      <c r="BG28" s="24"/>
      <c r="BH28" s="24"/>
      <c r="BI28" s="24"/>
      <c r="BJ28" s="24"/>
      <c r="BK28" s="24"/>
      <c r="BL28" s="24"/>
      <c r="BM28" s="24"/>
      <c r="BO28" s="24"/>
      <c r="BP28" s="9"/>
      <c r="BQ28" s="54"/>
      <c r="BR28" s="54"/>
      <c r="BS28" s="54"/>
      <c r="BT28" s="54"/>
      <c r="BU28" s="54"/>
      <c r="BV28" s="57"/>
      <c r="BW28" s="25"/>
      <c r="BX28" s="57"/>
      <c r="BY28" s="57"/>
      <c r="BZ28" s="52"/>
      <c r="CA28" s="52"/>
      <c r="CB28" s="52"/>
      <c r="CC28" s="52"/>
    </row>
    <row r="29" spans="1:88" ht="15.75" thickBot="1" x14ac:dyDescent="0.3">
      <c r="BD29" s="24"/>
      <c r="BE29" s="24"/>
      <c r="BF29" s="24"/>
      <c r="BG29" s="24"/>
      <c r="BH29" s="24"/>
      <c r="BI29" s="24"/>
      <c r="BJ29" s="24"/>
      <c r="BK29" s="24"/>
      <c r="BL29" s="24"/>
      <c r="BM29" s="24"/>
      <c r="BN29" s="24"/>
      <c r="BO29" s="24"/>
    </row>
    <row r="30" spans="1:88" ht="29.25" customHeight="1" x14ac:dyDescent="0.25">
      <c r="A30" s="140" t="s">
        <v>0</v>
      </c>
      <c r="B30" s="141"/>
      <c r="C30" s="141"/>
      <c r="D30" s="141"/>
      <c r="E30" s="141"/>
      <c r="F30" s="141"/>
      <c r="G30" s="141"/>
      <c r="H30" s="141"/>
      <c r="I30" s="141"/>
      <c r="J30" s="141"/>
      <c r="K30" s="141"/>
      <c r="L30" s="141" t="s">
        <v>1</v>
      </c>
      <c r="M30" s="141"/>
      <c r="N30" s="141"/>
      <c r="O30" s="141"/>
      <c r="P30" s="141"/>
      <c r="Q30" s="141"/>
      <c r="R30" s="141"/>
      <c r="S30" s="141"/>
      <c r="T30" s="141"/>
      <c r="U30" s="141"/>
      <c r="V30" s="141"/>
      <c r="W30" s="141"/>
      <c r="X30" s="141"/>
      <c r="Y30" s="141"/>
      <c r="Z30" s="141"/>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68" t="s">
        <v>2</v>
      </c>
      <c r="BP30" s="222"/>
      <c r="BQ30" s="222"/>
      <c r="BR30" s="222"/>
      <c r="BS30" s="222"/>
      <c r="BT30" s="222"/>
      <c r="BU30" s="222"/>
      <c r="BV30" s="222"/>
      <c r="BW30" s="222"/>
      <c r="BX30" s="222"/>
      <c r="BY30" s="222"/>
      <c r="BZ30" s="222"/>
      <c r="CA30" s="222"/>
      <c r="CB30" s="222"/>
      <c r="CC30" s="222"/>
      <c r="CD30" s="222"/>
      <c r="CE30" s="223" t="s">
        <v>362</v>
      </c>
      <c r="CF30" s="224"/>
      <c r="CG30" s="224"/>
      <c r="CH30" s="224"/>
      <c r="CI30" s="224"/>
      <c r="CJ30" s="225"/>
    </row>
    <row r="31" spans="1:88" ht="40.5" customHeight="1" x14ac:dyDescent="0.25">
      <c r="A31" s="142"/>
      <c r="B31" s="143"/>
      <c r="C31" s="143"/>
      <c r="D31" s="143"/>
      <c r="E31" s="143"/>
      <c r="F31" s="143"/>
      <c r="G31" s="143"/>
      <c r="H31" s="143"/>
      <c r="I31" s="143"/>
      <c r="J31" s="143"/>
      <c r="K31" s="143"/>
      <c r="L31" s="166" t="s">
        <v>3</v>
      </c>
      <c r="M31" s="166"/>
      <c r="N31" s="166"/>
      <c r="O31" s="166"/>
      <c r="P31" s="166"/>
      <c r="Q31" s="166"/>
      <c r="R31" s="166"/>
      <c r="S31" s="166"/>
      <c r="T31" s="166"/>
      <c r="U31" s="166"/>
      <c r="V31" s="166"/>
      <c r="W31" s="166"/>
      <c r="X31" s="166"/>
      <c r="Y31" s="166"/>
      <c r="Z31" s="166"/>
      <c r="AA31" s="166"/>
      <c r="AB31" s="166"/>
      <c r="AC31" s="166"/>
      <c r="AD31" s="166"/>
      <c r="AE31" s="166"/>
      <c r="AF31" s="166" t="s">
        <v>4</v>
      </c>
      <c r="AG31" s="166"/>
      <c r="AH31" s="166"/>
      <c r="AI31" s="166"/>
      <c r="AJ31" s="166"/>
      <c r="AK31" s="166" t="s">
        <v>5</v>
      </c>
      <c r="AL31" s="166"/>
      <c r="AM31" s="166"/>
      <c r="AN31" s="166" t="s">
        <v>6</v>
      </c>
      <c r="AO31" s="166"/>
      <c r="AP31" s="166"/>
      <c r="AQ31" s="166"/>
      <c r="AR31" s="166"/>
      <c r="AS31" s="166"/>
      <c r="AT31" s="166"/>
      <c r="AU31" s="166"/>
      <c r="AV31" s="166"/>
      <c r="AW31" s="166"/>
      <c r="AX31" s="166"/>
      <c r="AY31" s="166"/>
      <c r="AZ31" s="166"/>
      <c r="BA31" s="166"/>
      <c r="BB31" s="166"/>
      <c r="BC31" s="166"/>
      <c r="BD31" s="166" t="s">
        <v>7</v>
      </c>
      <c r="BE31" s="166"/>
      <c r="BF31" s="166" t="s">
        <v>8</v>
      </c>
      <c r="BG31" s="166"/>
      <c r="BH31" s="166" t="s">
        <v>9</v>
      </c>
      <c r="BI31" s="166"/>
      <c r="BJ31" s="166"/>
      <c r="BK31" s="166"/>
      <c r="BL31" s="166" t="s">
        <v>10</v>
      </c>
      <c r="BM31" s="166"/>
      <c r="BN31" s="166"/>
      <c r="BO31" s="169"/>
      <c r="BP31" s="226"/>
      <c r="BQ31" s="226"/>
      <c r="BR31" s="226"/>
      <c r="BS31" s="226"/>
      <c r="BT31" s="226"/>
      <c r="BU31" s="226"/>
      <c r="BV31" s="226"/>
      <c r="BW31" s="226"/>
      <c r="BX31" s="226"/>
      <c r="BY31" s="226"/>
      <c r="BZ31" s="226"/>
      <c r="CA31" s="226"/>
      <c r="CB31" s="226"/>
      <c r="CC31" s="226"/>
      <c r="CD31" s="226"/>
      <c r="CE31" s="186"/>
      <c r="CF31" s="187"/>
      <c r="CG31" s="187"/>
      <c r="CH31" s="187"/>
      <c r="CI31" s="187"/>
      <c r="CJ31" s="227"/>
    </row>
    <row r="32" spans="1:88" ht="152.25" customHeight="1" thickBot="1" x14ac:dyDescent="0.3">
      <c r="A32" s="228" t="s">
        <v>11</v>
      </c>
      <c r="B32" s="229" t="s">
        <v>12</v>
      </c>
      <c r="C32" s="229" t="s">
        <v>13</v>
      </c>
      <c r="D32" s="229" t="s">
        <v>14</v>
      </c>
      <c r="E32" s="229" t="s">
        <v>361</v>
      </c>
      <c r="F32" s="229" t="s">
        <v>190</v>
      </c>
      <c r="G32" s="229" t="s">
        <v>85</v>
      </c>
      <c r="H32" s="229" t="s">
        <v>15</v>
      </c>
      <c r="I32" s="229" t="s">
        <v>16</v>
      </c>
      <c r="J32" s="229" t="s">
        <v>86</v>
      </c>
      <c r="K32" s="229" t="s">
        <v>17</v>
      </c>
      <c r="L32" s="229" t="s">
        <v>18</v>
      </c>
      <c r="M32" s="229" t="s">
        <v>19</v>
      </c>
      <c r="N32" s="229" t="s">
        <v>20</v>
      </c>
      <c r="O32" s="229" t="s">
        <v>21</v>
      </c>
      <c r="P32" s="229" t="s">
        <v>22</v>
      </c>
      <c r="Q32" s="229" t="s">
        <v>23</v>
      </c>
      <c r="R32" s="229" t="s">
        <v>24</v>
      </c>
      <c r="S32" s="229" t="s">
        <v>25</v>
      </c>
      <c r="T32" s="229" t="s">
        <v>26</v>
      </c>
      <c r="U32" s="229" t="s">
        <v>27</v>
      </c>
      <c r="V32" s="229" t="s">
        <v>28</v>
      </c>
      <c r="W32" s="229" t="s">
        <v>29</v>
      </c>
      <c r="X32" s="229" t="s">
        <v>30</v>
      </c>
      <c r="Y32" s="229" t="s">
        <v>31</v>
      </c>
      <c r="Z32" s="229" t="s">
        <v>32</v>
      </c>
      <c r="AA32" s="229" t="s">
        <v>33</v>
      </c>
      <c r="AB32" s="229" t="s">
        <v>34</v>
      </c>
      <c r="AC32" s="229" t="s">
        <v>35</v>
      </c>
      <c r="AD32" s="229" t="s">
        <v>36</v>
      </c>
      <c r="AE32" s="229" t="s">
        <v>37</v>
      </c>
      <c r="AF32" s="230" t="s">
        <v>38</v>
      </c>
      <c r="AG32" s="230"/>
      <c r="AH32" s="230" t="s">
        <v>39</v>
      </c>
      <c r="AI32" s="230"/>
      <c r="AJ32" s="230" t="s">
        <v>40</v>
      </c>
      <c r="AK32" s="229" t="s">
        <v>41</v>
      </c>
      <c r="AL32" s="229" t="s">
        <v>42</v>
      </c>
      <c r="AM32" s="229" t="s">
        <v>43</v>
      </c>
      <c r="AN32" s="229" t="s">
        <v>44</v>
      </c>
      <c r="AO32" s="229"/>
      <c r="AP32" s="229" t="s">
        <v>45</v>
      </c>
      <c r="AQ32" s="229"/>
      <c r="AR32" s="229" t="s">
        <v>46</v>
      </c>
      <c r="AS32" s="229"/>
      <c r="AT32" s="229" t="s">
        <v>47</v>
      </c>
      <c r="AU32" s="229"/>
      <c r="AV32" s="229" t="s">
        <v>48</v>
      </c>
      <c r="AW32" s="229"/>
      <c r="AX32" s="229" t="s">
        <v>49</v>
      </c>
      <c r="AY32" s="229"/>
      <c r="AZ32" s="229" t="s">
        <v>50</v>
      </c>
      <c r="BA32" s="229"/>
      <c r="BB32" s="229" t="s">
        <v>51</v>
      </c>
      <c r="BC32" s="229" t="s">
        <v>52</v>
      </c>
      <c r="BD32" s="229" t="s">
        <v>53</v>
      </c>
      <c r="BE32" s="229" t="s">
        <v>54</v>
      </c>
      <c r="BF32" s="229" t="s">
        <v>55</v>
      </c>
      <c r="BG32" s="229" t="s">
        <v>56</v>
      </c>
      <c r="BH32" s="229" t="s">
        <v>57</v>
      </c>
      <c r="BI32" s="229" t="s">
        <v>58</v>
      </c>
      <c r="BJ32" s="229" t="s">
        <v>59</v>
      </c>
      <c r="BK32" s="229"/>
      <c r="BL32" s="229" t="s">
        <v>38</v>
      </c>
      <c r="BM32" s="229" t="s">
        <v>39</v>
      </c>
      <c r="BN32" s="229" t="s">
        <v>40</v>
      </c>
      <c r="BO32" s="231" t="s">
        <v>60</v>
      </c>
      <c r="BP32" s="232"/>
      <c r="BQ32" s="232"/>
      <c r="BR32" s="232"/>
      <c r="BS32" s="232"/>
      <c r="BT32" s="232"/>
      <c r="BU32" s="232"/>
      <c r="BV32" s="232"/>
      <c r="BW32" s="232"/>
      <c r="BX32" s="232"/>
      <c r="BY32" s="232"/>
      <c r="BZ32" s="232"/>
      <c r="CA32" s="232"/>
      <c r="CB32" s="232"/>
      <c r="CC32" s="232"/>
      <c r="CD32" s="232"/>
      <c r="CE32" s="229" t="s">
        <v>362</v>
      </c>
      <c r="CF32" s="229" t="s">
        <v>363</v>
      </c>
      <c r="CG32" s="229" t="s">
        <v>364</v>
      </c>
      <c r="CH32" s="229" t="s">
        <v>365</v>
      </c>
      <c r="CI32" s="229" t="s">
        <v>366</v>
      </c>
      <c r="CJ32" s="231" t="s">
        <v>367</v>
      </c>
    </row>
    <row r="33" spans="1:88" ht="99.75" customHeight="1" x14ac:dyDescent="0.25">
      <c r="A33" s="217" t="s">
        <v>69</v>
      </c>
      <c r="B33" s="136" t="s">
        <v>213</v>
      </c>
      <c r="C33" s="218" t="s">
        <v>289</v>
      </c>
      <c r="D33" s="219" t="str">
        <f>+'Riesgo Corrupción'!C8</f>
        <v>Posibilidad de afectación reputacional por la manipulación de información de reportes de seguimiento de avances de cumplimiento e indicadores institucionales en beneficio particular</v>
      </c>
      <c r="E33" s="135" t="s">
        <v>318</v>
      </c>
      <c r="F33" s="139" t="s">
        <v>124</v>
      </c>
      <c r="G33" s="139" t="s">
        <v>143</v>
      </c>
      <c r="H33" s="152" t="s">
        <v>331</v>
      </c>
      <c r="I33" s="135" t="s">
        <v>296</v>
      </c>
      <c r="J33" s="139" t="s">
        <v>101</v>
      </c>
      <c r="K33" s="111" t="s">
        <v>332</v>
      </c>
      <c r="L33" s="136" t="s">
        <v>172</v>
      </c>
      <c r="M33" s="136" t="s">
        <v>168</v>
      </c>
      <c r="N33" s="136" t="s">
        <v>172</v>
      </c>
      <c r="O33" s="136" t="s">
        <v>172</v>
      </c>
      <c r="P33" s="136" t="s">
        <v>168</v>
      </c>
      <c r="Q33" s="136" t="s">
        <v>172</v>
      </c>
      <c r="R33" s="136" t="s">
        <v>172</v>
      </c>
      <c r="S33" s="136" t="s">
        <v>172</v>
      </c>
      <c r="T33" s="136" t="s">
        <v>168</v>
      </c>
      <c r="U33" s="136" t="s">
        <v>168</v>
      </c>
      <c r="V33" s="136" t="s">
        <v>168</v>
      </c>
      <c r="W33" s="136" t="s">
        <v>168</v>
      </c>
      <c r="X33" s="136" t="s">
        <v>172</v>
      </c>
      <c r="Y33" s="136" t="s">
        <v>172</v>
      </c>
      <c r="Z33" s="136" t="s">
        <v>172</v>
      </c>
      <c r="AA33" s="136" t="s">
        <v>172</v>
      </c>
      <c r="AB33" s="136" t="s">
        <v>172</v>
      </c>
      <c r="AC33" s="136" t="s">
        <v>172</v>
      </c>
      <c r="AD33" s="136" t="s">
        <v>172</v>
      </c>
      <c r="AE33" s="139">
        <f>COUNTIF(L33:AD38, "SI")</f>
        <v>6</v>
      </c>
      <c r="AF33" s="136" t="s">
        <v>117</v>
      </c>
      <c r="AG33" s="139">
        <f>+VLOOKUP(AF33,[6]Listados!$K$8:$L$12,2,0)</f>
        <v>2</v>
      </c>
      <c r="AH33" s="139" t="str">
        <f>+IF(OR(AE33=1,AE33&lt;=5),"Moderado",IF(OR(AE33=6,AE33&lt;=11),"Mayor","Catastrófico"))</f>
        <v>Mayor</v>
      </c>
      <c r="AI33" s="220">
        <f>+VLOOKUP(AH33,[6]Listados!K13:L17,2,0)</f>
        <v>4</v>
      </c>
      <c r="AJ33" s="139" t="str">
        <f>IF(AND(AF33&lt;&gt;"",AH33&lt;&gt;""),VLOOKUP(AF33&amp;AH33,Listados!$M$3:$N$27,2,FALSE),"")</f>
        <v>Alto</v>
      </c>
      <c r="AK33" s="111" t="str">
        <f>+'Descripción del Control '!B$3</f>
        <v>El profesional designado por el jefe de la Oficina Asesora de Planeación recibe trimestralmente el reporte de plan de gestión por parte de los Líderes de Proceso/Alcaldías Locales, y verifica la coherencia metodológica del reporte, realizando el monitoreo de acuerdo con lo establecido en el Procedimiento Formulación y Seguimiento del Plan de Gestión PLE-PIN-P005. En caso de que se presente una inconsistencia en el reporte se notificara a través de comunicación oficial al líder del proceso/Alcalde Local para que se subsane. Como evidencia queda el registro de las comunicaciones oficiales, el reporte remitido en el formato y la publicación del ranking en la página web.</v>
      </c>
      <c r="AL33" s="111" t="s">
        <v>331</v>
      </c>
      <c r="AM33" s="135" t="s">
        <v>107</v>
      </c>
      <c r="AN33" s="135" t="s">
        <v>168</v>
      </c>
      <c r="AO33" s="83">
        <f>+IF(AN33="si",15,"")</f>
        <v>15</v>
      </c>
      <c r="AP33" s="135" t="s">
        <v>168</v>
      </c>
      <c r="AQ33" s="83">
        <f>+IF(AP33="si",15,"")</f>
        <v>15</v>
      </c>
      <c r="AR33" s="135" t="s">
        <v>168</v>
      </c>
      <c r="AS33" s="83">
        <f>+IF(AR33="si",15,"")</f>
        <v>15</v>
      </c>
      <c r="AT33" s="135" t="s">
        <v>191</v>
      </c>
      <c r="AU33" s="83">
        <f>+IF(AT33="Prevenir",15,IF(AT33="Detectar",10,""))</f>
        <v>15</v>
      </c>
      <c r="AV33" s="135" t="s">
        <v>168</v>
      </c>
      <c r="AW33" s="83">
        <f>+IF(AV33="si",15,"")</f>
        <v>15</v>
      </c>
      <c r="AX33" s="135" t="s">
        <v>168</v>
      </c>
      <c r="AY33" s="83">
        <f>+IF(AX33="si",15,"")</f>
        <v>15</v>
      </c>
      <c r="AZ33" s="135" t="s">
        <v>169</v>
      </c>
      <c r="BA33" s="83">
        <f>+IF(AZ33="Completa",10,IF(AZ33="Incompleta",5,""))</f>
        <v>10</v>
      </c>
      <c r="BB33" s="138">
        <f>IF((SUM(AO33,AQ33,AS33,AU33,AW33,AY33,BA33)=0),"",(SUM(AO33,AQ33,AS33,AU33,AW33,AY33,BA33)))</f>
        <v>100</v>
      </c>
      <c r="BC33" s="138" t="str">
        <f>IF(BB33&lt;=85,"Débil",IF(BB33&lt;=95,"Moderado",IF(BB33=100,"Fuerte","")))</f>
        <v>Fuerte</v>
      </c>
      <c r="BD33" s="135" t="s">
        <v>170</v>
      </c>
      <c r="BE33" s="138" t="str">
        <f>+IF(BD33="siempre","Fuerte",IF(BD33="Algunas veces","Moderado","Débil"))</f>
        <v>Fuerte</v>
      </c>
      <c r="BF33" s="138" t="str">
        <f>IF(AND(BC33="Fuerte",BE33="Fuerte"),"Fuerte",IF(AND(BC33="Fuerte",BE33="Moderado"),"Moderado",IF(AND(BC33="Moderado",BE33="Fuerte"),"Moderado",IF(AND(BC33="Moderado",BE33="Moderado"),"Moderado","Débil"))))</f>
        <v>Fuerte</v>
      </c>
      <c r="BG33" s="138">
        <f>IF(ISBLANK(BF33),"",IF(BF33="Débil", 0, IF(BF33="Moderado",50,100)))</f>
        <v>100</v>
      </c>
      <c r="BH33" s="139">
        <f>AVERAGE(BG33:BG38)</f>
        <v>100</v>
      </c>
      <c r="BI33" s="132" t="str">
        <f>IF(BH33&lt;=50, "Débil", IF(BH33&lt;=99,"Moderado","Fuerte"))</f>
        <v>Fuerte</v>
      </c>
      <c r="BJ33" s="182">
        <f>+IF(BI33="Fuerte",2,IF(BI33="Moderado",1,0))</f>
        <v>2</v>
      </c>
      <c r="BK33" s="182">
        <f>+AG33-BJ33</f>
        <v>0</v>
      </c>
      <c r="BL33" s="132" t="str">
        <f>+VLOOKUP(BK33,Listados!$J$18:$K$24,2,TRUE)</f>
        <v>Rara Vez</v>
      </c>
      <c r="BM33" s="132" t="str">
        <f>IF(ISBLANK(AH33),"",AH33)</f>
        <v>Mayor</v>
      </c>
      <c r="BN33" s="139" t="str">
        <f>IF(AND(BL33&lt;&gt;"",BM33&lt;&gt;""),VLOOKUP(BL33&amp;BM33,Listados!$M$3:$N$27,2,FALSE),"")</f>
        <v>Alto</v>
      </c>
      <c r="BO33" s="139" t="str">
        <f>+VLOOKUP(BN33,Listados!$P$3:$Q$6,2,FALSE)</f>
        <v>Reducir el riesgo</v>
      </c>
      <c r="BP33" s="221"/>
      <c r="BQ33" s="221"/>
      <c r="BR33" s="221"/>
      <c r="BS33" s="221"/>
      <c r="BT33" s="221"/>
      <c r="BU33" s="221"/>
      <c r="BV33" s="221"/>
      <c r="BW33" s="221"/>
      <c r="BX33" s="221"/>
      <c r="BY33" s="221"/>
      <c r="BZ33" s="221"/>
      <c r="CA33" s="221"/>
      <c r="CB33" s="221"/>
      <c r="CC33" s="221"/>
      <c r="CD33" s="221"/>
      <c r="CE33" s="188" t="s">
        <v>318</v>
      </c>
      <c r="CF33" s="188" t="s">
        <v>318</v>
      </c>
      <c r="CG33" s="188" t="s">
        <v>318</v>
      </c>
      <c r="CH33" s="188" t="s">
        <v>318</v>
      </c>
      <c r="CI33" s="188" t="s">
        <v>318</v>
      </c>
      <c r="CJ33" s="188" t="s">
        <v>318</v>
      </c>
    </row>
    <row r="34" spans="1:88" ht="31.5" customHeight="1" x14ac:dyDescent="0.25">
      <c r="A34" s="144"/>
      <c r="B34" s="108"/>
      <c r="C34" s="117"/>
      <c r="D34" s="118"/>
      <c r="E34" s="135"/>
      <c r="F34" s="106"/>
      <c r="G34" s="106"/>
      <c r="H34" s="152"/>
      <c r="I34" s="135"/>
      <c r="J34" s="106"/>
      <c r="K34" s="111"/>
      <c r="L34" s="108"/>
      <c r="M34" s="108"/>
      <c r="N34" s="108"/>
      <c r="O34" s="108"/>
      <c r="P34" s="108"/>
      <c r="Q34" s="108"/>
      <c r="R34" s="108"/>
      <c r="S34" s="108"/>
      <c r="T34" s="108"/>
      <c r="U34" s="108"/>
      <c r="V34" s="108"/>
      <c r="W34" s="108"/>
      <c r="X34" s="108"/>
      <c r="Y34" s="108"/>
      <c r="Z34" s="108"/>
      <c r="AA34" s="108"/>
      <c r="AB34" s="108"/>
      <c r="AC34" s="108"/>
      <c r="AD34" s="108"/>
      <c r="AE34" s="106"/>
      <c r="AF34" s="108"/>
      <c r="AG34" s="106"/>
      <c r="AH34" s="106" t="str">
        <f>+IF(OR(AF34=1,AF34&lt;=5),"Moderado",IF(OR(AF34=6,AF34&lt;=11),"Mayor","Catastrófico"))</f>
        <v>Moderado</v>
      </c>
      <c r="AI34" s="170"/>
      <c r="AJ34" s="106"/>
      <c r="AK34" s="111"/>
      <c r="AL34" s="111"/>
      <c r="AM34" s="135"/>
      <c r="AN34" s="135"/>
      <c r="AO34" s="81" t="str">
        <f t="shared" ref="AO34:AO80" si="0">+IF(AN34="si",15,"")</f>
        <v/>
      </c>
      <c r="AP34" s="135"/>
      <c r="AQ34" s="81" t="str">
        <f t="shared" ref="AQ34:AQ80" si="1">+IF(AP34="si",15,"")</f>
        <v/>
      </c>
      <c r="AR34" s="135"/>
      <c r="AS34" s="81" t="str">
        <f t="shared" ref="AS34:AS80" si="2">+IF(AR34="si",15,"")</f>
        <v/>
      </c>
      <c r="AT34" s="135"/>
      <c r="AU34" s="81" t="str">
        <f t="shared" ref="AU34:AU80" si="3">+IF(AT34="Prevenir",15,IF(AT34="Detectar",10,""))</f>
        <v/>
      </c>
      <c r="AV34" s="135"/>
      <c r="AW34" s="81" t="str">
        <f t="shared" ref="AW34:AW80" si="4">+IF(AV34="si",15,"")</f>
        <v/>
      </c>
      <c r="AX34" s="135"/>
      <c r="AY34" s="81" t="str">
        <f t="shared" ref="AY34:AY80" si="5">+IF(AX34="si",15,"")</f>
        <v/>
      </c>
      <c r="AZ34" s="135"/>
      <c r="BA34" s="81" t="str">
        <f t="shared" ref="BA34:BA80" si="6">+IF(AZ34="Completa",10,IF(AZ34="Incompleta",5,""))</f>
        <v/>
      </c>
      <c r="BB34" s="138"/>
      <c r="BC34" s="138"/>
      <c r="BD34" s="135"/>
      <c r="BE34" s="138"/>
      <c r="BF34" s="138"/>
      <c r="BG34" s="138"/>
      <c r="BH34" s="106"/>
      <c r="BI34" s="104"/>
      <c r="BJ34" s="105"/>
      <c r="BK34" s="105"/>
      <c r="BL34" s="104"/>
      <c r="BM34" s="104"/>
      <c r="BN34" s="106"/>
      <c r="BO34" s="106"/>
      <c r="BP34" s="51"/>
      <c r="BQ34" s="51"/>
      <c r="BR34" s="51"/>
      <c r="BS34" s="51"/>
      <c r="BT34" s="51"/>
      <c r="BU34" s="51"/>
      <c r="BV34" s="51"/>
      <c r="BW34" s="51"/>
      <c r="BX34" s="51"/>
      <c r="BY34" s="51"/>
      <c r="BZ34" s="51"/>
      <c r="CA34" s="51"/>
      <c r="CB34" s="51"/>
      <c r="CC34" s="51"/>
      <c r="CD34" s="51"/>
      <c r="CE34" s="98"/>
      <c r="CF34" s="98"/>
      <c r="CG34" s="98"/>
      <c r="CH34" s="98"/>
      <c r="CI34" s="98"/>
      <c r="CJ34" s="98"/>
    </row>
    <row r="35" spans="1:88" ht="31.5" customHeight="1" x14ac:dyDescent="0.25">
      <c r="A35" s="144"/>
      <c r="B35" s="108"/>
      <c r="C35" s="117"/>
      <c r="D35" s="118"/>
      <c r="E35" s="135"/>
      <c r="F35" s="106"/>
      <c r="G35" s="106"/>
      <c r="H35" s="152"/>
      <c r="I35" s="135"/>
      <c r="J35" s="106"/>
      <c r="K35" s="133" t="s">
        <v>386</v>
      </c>
      <c r="L35" s="108"/>
      <c r="M35" s="108"/>
      <c r="N35" s="108"/>
      <c r="O35" s="108"/>
      <c r="P35" s="108"/>
      <c r="Q35" s="108"/>
      <c r="R35" s="108"/>
      <c r="S35" s="108"/>
      <c r="T35" s="108"/>
      <c r="U35" s="108"/>
      <c r="V35" s="108"/>
      <c r="W35" s="108"/>
      <c r="X35" s="108"/>
      <c r="Y35" s="108"/>
      <c r="Z35" s="108"/>
      <c r="AA35" s="108"/>
      <c r="AB35" s="108"/>
      <c r="AC35" s="108"/>
      <c r="AD35" s="108"/>
      <c r="AE35" s="106"/>
      <c r="AF35" s="108"/>
      <c r="AG35" s="106"/>
      <c r="AH35" s="106" t="str">
        <f>+IF(OR(AF35=1,AF35&lt;=5),"Moderado",IF(OR(AF35=6,AF35&lt;=11),"Mayor","Catastrófico"))</f>
        <v>Moderado</v>
      </c>
      <c r="AI35" s="170"/>
      <c r="AJ35" s="106"/>
      <c r="AK35" s="111"/>
      <c r="AL35" s="111"/>
      <c r="AM35" s="135"/>
      <c r="AN35" s="135"/>
      <c r="AO35" s="81" t="str">
        <f t="shared" si="0"/>
        <v/>
      </c>
      <c r="AP35" s="135"/>
      <c r="AQ35" s="81" t="str">
        <f t="shared" si="1"/>
        <v/>
      </c>
      <c r="AR35" s="135"/>
      <c r="AS35" s="81" t="str">
        <f t="shared" si="2"/>
        <v/>
      </c>
      <c r="AT35" s="135"/>
      <c r="AU35" s="81" t="str">
        <f t="shared" si="3"/>
        <v/>
      </c>
      <c r="AV35" s="135"/>
      <c r="AW35" s="81" t="str">
        <f t="shared" si="4"/>
        <v/>
      </c>
      <c r="AX35" s="135"/>
      <c r="AY35" s="81" t="str">
        <f t="shared" si="5"/>
        <v/>
      </c>
      <c r="AZ35" s="135"/>
      <c r="BA35" s="81" t="str">
        <f t="shared" si="6"/>
        <v/>
      </c>
      <c r="BB35" s="138"/>
      <c r="BC35" s="138"/>
      <c r="BD35" s="135"/>
      <c r="BE35" s="138"/>
      <c r="BF35" s="138"/>
      <c r="BG35" s="138"/>
      <c r="BH35" s="106"/>
      <c r="BI35" s="104"/>
      <c r="BJ35" s="105"/>
      <c r="BK35" s="105"/>
      <c r="BL35" s="104"/>
      <c r="BM35" s="104"/>
      <c r="BN35" s="106"/>
      <c r="BO35" s="106"/>
      <c r="BP35" s="51"/>
      <c r="BQ35" s="51"/>
      <c r="BR35" s="51"/>
      <c r="BS35" s="51"/>
      <c r="BT35" s="51"/>
      <c r="BU35" s="51"/>
      <c r="BV35" s="51"/>
      <c r="BW35" s="51"/>
      <c r="BX35" s="51"/>
      <c r="BY35" s="51"/>
      <c r="BZ35" s="51"/>
      <c r="CA35" s="51"/>
      <c r="CB35" s="51"/>
      <c r="CC35" s="51"/>
      <c r="CD35" s="51"/>
      <c r="CE35" s="98"/>
      <c r="CF35" s="98"/>
      <c r="CG35" s="98"/>
      <c r="CH35" s="98"/>
      <c r="CI35" s="98"/>
      <c r="CJ35" s="98"/>
    </row>
    <row r="36" spans="1:88" ht="31.5" customHeight="1" x14ac:dyDescent="0.25">
      <c r="A36" s="144"/>
      <c r="B36" s="108"/>
      <c r="C36" s="117"/>
      <c r="D36" s="118"/>
      <c r="E36" s="135"/>
      <c r="F36" s="106"/>
      <c r="G36" s="106"/>
      <c r="H36" s="152"/>
      <c r="I36" s="135"/>
      <c r="J36" s="106"/>
      <c r="K36" s="133"/>
      <c r="L36" s="108"/>
      <c r="M36" s="108"/>
      <c r="N36" s="108"/>
      <c r="O36" s="108"/>
      <c r="P36" s="108"/>
      <c r="Q36" s="108"/>
      <c r="R36" s="108"/>
      <c r="S36" s="108"/>
      <c r="T36" s="108"/>
      <c r="U36" s="108"/>
      <c r="V36" s="108"/>
      <c r="W36" s="108"/>
      <c r="X36" s="108"/>
      <c r="Y36" s="108"/>
      <c r="Z36" s="108"/>
      <c r="AA36" s="108"/>
      <c r="AB36" s="108"/>
      <c r="AC36" s="108"/>
      <c r="AD36" s="108"/>
      <c r="AE36" s="106"/>
      <c r="AF36" s="108"/>
      <c r="AG36" s="106"/>
      <c r="AH36" s="106" t="str">
        <f>+IF(OR(AF36=1,AF36&lt;=5),"Moderado",IF(OR(AF36=6,AF36&lt;=11),"Mayor","Catastrófico"))</f>
        <v>Moderado</v>
      </c>
      <c r="AI36" s="170"/>
      <c r="AJ36" s="106"/>
      <c r="AK36" s="111"/>
      <c r="AL36" s="111"/>
      <c r="AM36" s="135"/>
      <c r="AN36" s="135"/>
      <c r="AO36" s="81" t="str">
        <f t="shared" si="0"/>
        <v/>
      </c>
      <c r="AP36" s="135"/>
      <c r="AQ36" s="81" t="str">
        <f t="shared" si="1"/>
        <v/>
      </c>
      <c r="AR36" s="135"/>
      <c r="AS36" s="81" t="str">
        <f t="shared" si="2"/>
        <v/>
      </c>
      <c r="AT36" s="135"/>
      <c r="AU36" s="81" t="str">
        <f t="shared" si="3"/>
        <v/>
      </c>
      <c r="AV36" s="135"/>
      <c r="AW36" s="81" t="str">
        <f t="shared" si="4"/>
        <v/>
      </c>
      <c r="AX36" s="135"/>
      <c r="AY36" s="81" t="str">
        <f t="shared" si="5"/>
        <v/>
      </c>
      <c r="AZ36" s="135"/>
      <c r="BA36" s="81" t="str">
        <f t="shared" si="6"/>
        <v/>
      </c>
      <c r="BB36" s="138"/>
      <c r="BC36" s="138"/>
      <c r="BD36" s="135"/>
      <c r="BE36" s="138"/>
      <c r="BF36" s="138"/>
      <c r="BG36" s="138"/>
      <c r="BH36" s="106"/>
      <c r="BI36" s="104"/>
      <c r="BJ36" s="105"/>
      <c r="BK36" s="105"/>
      <c r="BL36" s="104"/>
      <c r="BM36" s="104"/>
      <c r="BN36" s="106"/>
      <c r="BO36" s="106"/>
      <c r="BP36" s="51"/>
      <c r="BQ36" s="51"/>
      <c r="BR36" s="51"/>
      <c r="BS36" s="51"/>
      <c r="BT36" s="51"/>
      <c r="BU36" s="51"/>
      <c r="BV36" s="51"/>
      <c r="BW36" s="51"/>
      <c r="BX36" s="51"/>
      <c r="BY36" s="51"/>
      <c r="BZ36" s="51"/>
      <c r="CA36" s="51"/>
      <c r="CB36" s="51"/>
      <c r="CC36" s="51"/>
      <c r="CD36" s="51"/>
      <c r="CE36" s="98"/>
      <c r="CF36" s="98"/>
      <c r="CG36" s="98"/>
      <c r="CH36" s="98"/>
      <c r="CI36" s="98"/>
      <c r="CJ36" s="98"/>
    </row>
    <row r="37" spans="1:88" ht="31.5" customHeight="1" x14ac:dyDescent="0.25">
      <c r="A37" s="144"/>
      <c r="B37" s="108"/>
      <c r="C37" s="117"/>
      <c r="D37" s="118"/>
      <c r="E37" s="135"/>
      <c r="F37" s="106"/>
      <c r="G37" s="106"/>
      <c r="H37" s="152"/>
      <c r="I37" s="135"/>
      <c r="J37" s="106"/>
      <c r="K37" s="133"/>
      <c r="L37" s="108"/>
      <c r="M37" s="108"/>
      <c r="N37" s="108"/>
      <c r="O37" s="108"/>
      <c r="P37" s="108"/>
      <c r="Q37" s="108"/>
      <c r="R37" s="108"/>
      <c r="S37" s="108"/>
      <c r="T37" s="108"/>
      <c r="U37" s="108"/>
      <c r="V37" s="108"/>
      <c r="W37" s="108"/>
      <c r="X37" s="108"/>
      <c r="Y37" s="108"/>
      <c r="Z37" s="108"/>
      <c r="AA37" s="108"/>
      <c r="AB37" s="108"/>
      <c r="AC37" s="108"/>
      <c r="AD37" s="108"/>
      <c r="AE37" s="106"/>
      <c r="AF37" s="108"/>
      <c r="AG37" s="106"/>
      <c r="AH37" s="106" t="str">
        <f>+IF(OR(AF37=1,AF37&lt;=5),"Moderado",IF(OR(AF37=6,AF37&lt;=11),"Mayor","Catastrófico"))</f>
        <v>Moderado</v>
      </c>
      <c r="AI37" s="170"/>
      <c r="AJ37" s="106"/>
      <c r="AK37" s="111"/>
      <c r="AL37" s="111"/>
      <c r="AM37" s="135"/>
      <c r="AN37" s="135"/>
      <c r="AO37" s="81" t="str">
        <f t="shared" si="0"/>
        <v/>
      </c>
      <c r="AP37" s="135"/>
      <c r="AQ37" s="81" t="str">
        <f t="shared" si="1"/>
        <v/>
      </c>
      <c r="AR37" s="135"/>
      <c r="AS37" s="81" t="str">
        <f t="shared" si="2"/>
        <v/>
      </c>
      <c r="AT37" s="135"/>
      <c r="AU37" s="81" t="str">
        <f t="shared" si="3"/>
        <v/>
      </c>
      <c r="AV37" s="135"/>
      <c r="AW37" s="81" t="str">
        <f t="shared" si="4"/>
        <v/>
      </c>
      <c r="AX37" s="135"/>
      <c r="AY37" s="81" t="str">
        <f t="shared" si="5"/>
        <v/>
      </c>
      <c r="AZ37" s="135"/>
      <c r="BA37" s="81" t="str">
        <f t="shared" si="6"/>
        <v/>
      </c>
      <c r="BB37" s="138"/>
      <c r="BC37" s="138"/>
      <c r="BD37" s="135"/>
      <c r="BE37" s="138"/>
      <c r="BF37" s="138"/>
      <c r="BG37" s="138"/>
      <c r="BH37" s="106"/>
      <c r="BI37" s="104"/>
      <c r="BJ37" s="105"/>
      <c r="BK37" s="105"/>
      <c r="BL37" s="104"/>
      <c r="BM37" s="104"/>
      <c r="BN37" s="106"/>
      <c r="BO37" s="106"/>
      <c r="BP37" s="51"/>
      <c r="BQ37" s="51"/>
      <c r="BR37" s="51"/>
      <c r="BS37" s="51"/>
      <c r="BT37" s="51"/>
      <c r="BU37" s="51"/>
      <c r="BV37" s="51"/>
      <c r="BW37" s="51"/>
      <c r="BX37" s="51"/>
      <c r="BY37" s="51"/>
      <c r="BZ37" s="51"/>
      <c r="CA37" s="51"/>
      <c r="CB37" s="51"/>
      <c r="CC37" s="51"/>
      <c r="CD37" s="51"/>
      <c r="CE37" s="98"/>
      <c r="CF37" s="98"/>
      <c r="CG37" s="98"/>
      <c r="CH37" s="98"/>
      <c r="CI37" s="98"/>
      <c r="CJ37" s="98"/>
    </row>
    <row r="38" spans="1:88" ht="33.75" customHeight="1" x14ac:dyDescent="0.25">
      <c r="A38" s="144"/>
      <c r="B38" s="108"/>
      <c r="C38" s="117"/>
      <c r="D38" s="118"/>
      <c r="E38" s="136"/>
      <c r="F38" s="106"/>
      <c r="G38" s="106"/>
      <c r="H38" s="153"/>
      <c r="I38" s="136"/>
      <c r="J38" s="106"/>
      <c r="K38" s="133"/>
      <c r="L38" s="108"/>
      <c r="M38" s="108"/>
      <c r="N38" s="108"/>
      <c r="O38" s="108"/>
      <c r="P38" s="108"/>
      <c r="Q38" s="108"/>
      <c r="R38" s="108"/>
      <c r="S38" s="108"/>
      <c r="T38" s="108"/>
      <c r="U38" s="108"/>
      <c r="V38" s="108"/>
      <c r="W38" s="108"/>
      <c r="X38" s="108"/>
      <c r="Y38" s="108"/>
      <c r="Z38" s="108"/>
      <c r="AA38" s="108"/>
      <c r="AB38" s="108"/>
      <c r="AC38" s="108"/>
      <c r="AD38" s="108"/>
      <c r="AE38" s="106"/>
      <c r="AF38" s="108"/>
      <c r="AG38" s="106"/>
      <c r="AH38" s="106" t="str">
        <f>+IF(OR(AF38=1,AF38&lt;=5),"Moderado",IF(OR(AF38=6,AF38&lt;=11),"Mayor","Catastrófico"))</f>
        <v>Moderado</v>
      </c>
      <c r="AI38" s="170"/>
      <c r="AJ38" s="106"/>
      <c r="AK38" s="112"/>
      <c r="AL38" s="112"/>
      <c r="AM38" s="136"/>
      <c r="AN38" s="136"/>
      <c r="AO38" s="81" t="str">
        <f t="shared" si="0"/>
        <v/>
      </c>
      <c r="AP38" s="136"/>
      <c r="AQ38" s="81" t="str">
        <f t="shared" si="1"/>
        <v/>
      </c>
      <c r="AR38" s="136"/>
      <c r="AS38" s="81" t="str">
        <f t="shared" si="2"/>
        <v/>
      </c>
      <c r="AT38" s="136"/>
      <c r="AU38" s="81" t="str">
        <f t="shared" si="3"/>
        <v/>
      </c>
      <c r="AV38" s="136"/>
      <c r="AW38" s="81" t="str">
        <f t="shared" si="4"/>
        <v/>
      </c>
      <c r="AX38" s="136"/>
      <c r="AY38" s="81" t="str">
        <f t="shared" si="5"/>
        <v/>
      </c>
      <c r="AZ38" s="136"/>
      <c r="BA38" s="81" t="str">
        <f t="shared" si="6"/>
        <v/>
      </c>
      <c r="BB38" s="139"/>
      <c r="BC38" s="139"/>
      <c r="BD38" s="136"/>
      <c r="BE38" s="139"/>
      <c r="BF38" s="139"/>
      <c r="BG38" s="139"/>
      <c r="BH38" s="106"/>
      <c r="BI38" s="104"/>
      <c r="BJ38" s="105"/>
      <c r="BK38" s="105"/>
      <c r="BL38" s="104"/>
      <c r="BM38" s="104"/>
      <c r="BN38" s="106"/>
      <c r="BO38" s="106"/>
      <c r="BP38" s="51"/>
      <c r="BQ38" s="51"/>
      <c r="BR38" s="51"/>
      <c r="BS38" s="51"/>
      <c r="BT38" s="51"/>
      <c r="BU38" s="51"/>
      <c r="BV38" s="51"/>
      <c r="BW38" s="51"/>
      <c r="BX38" s="51"/>
      <c r="BY38" s="51"/>
      <c r="BZ38" s="51"/>
      <c r="CA38" s="51"/>
      <c r="CB38" s="51"/>
      <c r="CC38" s="51"/>
      <c r="CD38" s="51"/>
      <c r="CE38" s="98"/>
      <c r="CF38" s="98"/>
      <c r="CG38" s="98"/>
      <c r="CH38" s="98"/>
      <c r="CI38" s="98"/>
      <c r="CJ38" s="98"/>
    </row>
    <row r="39" spans="1:88" ht="141.75" customHeight="1" x14ac:dyDescent="0.25">
      <c r="A39" s="144" t="s">
        <v>70</v>
      </c>
      <c r="B39" s="108" t="s">
        <v>212</v>
      </c>
      <c r="C39" s="117" t="s">
        <v>290</v>
      </c>
      <c r="D39" s="118" t="str">
        <f>+'Riesgo Corrupción'!C9</f>
        <v xml:space="preserve">Posibilidad de afectación reputacional y económica por la omisión o inoportuna divulgación/publicación de información sobre la gestión institucional y contractual, limitando el conocimiento a la ciudadanía por beneficiar a un particular.
</v>
      </c>
      <c r="E39" s="134" t="s">
        <v>318</v>
      </c>
      <c r="F39" s="106" t="s">
        <v>124</v>
      </c>
      <c r="G39" s="106" t="s">
        <v>100</v>
      </c>
      <c r="H39" s="86" t="s">
        <v>307</v>
      </c>
      <c r="I39" s="84" t="s">
        <v>296</v>
      </c>
      <c r="J39" s="106" t="s">
        <v>114</v>
      </c>
      <c r="K39" s="85" t="s">
        <v>308</v>
      </c>
      <c r="L39" s="108" t="s">
        <v>172</v>
      </c>
      <c r="M39" s="108" t="s">
        <v>168</v>
      </c>
      <c r="N39" s="108" t="s">
        <v>168</v>
      </c>
      <c r="O39" s="108" t="s">
        <v>168</v>
      </c>
      <c r="P39" s="108" t="s">
        <v>168</v>
      </c>
      <c r="Q39" s="108" t="s">
        <v>168</v>
      </c>
      <c r="R39" s="108" t="s">
        <v>172</v>
      </c>
      <c r="S39" s="108" t="s">
        <v>172</v>
      </c>
      <c r="T39" s="108" t="s">
        <v>168</v>
      </c>
      <c r="U39" s="108" t="s">
        <v>168</v>
      </c>
      <c r="V39" s="108" t="s">
        <v>168</v>
      </c>
      <c r="W39" s="108" t="s">
        <v>168</v>
      </c>
      <c r="X39" s="108" t="s">
        <v>168</v>
      </c>
      <c r="Y39" s="108" t="s">
        <v>168</v>
      </c>
      <c r="Z39" s="108" t="s">
        <v>168</v>
      </c>
      <c r="AA39" s="108" t="s">
        <v>172</v>
      </c>
      <c r="AB39" s="108" t="s">
        <v>168</v>
      </c>
      <c r="AC39" s="108" t="s">
        <v>168</v>
      </c>
      <c r="AD39" s="108" t="s">
        <v>172</v>
      </c>
      <c r="AE39" s="106">
        <f>COUNTIF(L39:AD44, "SI")</f>
        <v>14</v>
      </c>
      <c r="AF39" s="108" t="s">
        <v>62</v>
      </c>
      <c r="AG39" s="106">
        <f>+VLOOKUP(AF39,[6]Listados!$K$8:$L$12,2,0)</f>
        <v>4</v>
      </c>
      <c r="AH39" s="106" t="str">
        <f>+IF(OR(AE39=1,AE39&lt;=5),"Moderado",IF(OR(AE39=6,AE39&lt;=11),"Mayor","Catastrófico"))</f>
        <v>Catastrófico</v>
      </c>
      <c r="AI39" s="170" t="e">
        <f>+VLOOKUP(AH39,[6]Listados!K19:L23,2,0)</f>
        <v>#N/A</v>
      </c>
      <c r="AJ39" s="106" t="str">
        <f>IF(AND(AF39&lt;&gt;"",AH39&lt;&gt;""),VLOOKUP(AF39&amp;AH39,Listados!$M$3:$N$27,2,FALSE),"")</f>
        <v>Extremo</v>
      </c>
      <c r="AK39" s="94" t="str">
        <f>+'Descripción del Control '!B$4</f>
        <v xml:space="preserve">Los profesionales designados por la Dirección de Contratación adelantan la totalidad de los procesos contractuales de la Entidad de manera transaccional en la Plataforma de SECOP II, de acuerdo a la necesidad de contratación de la entidad plasmada en el Plan Anual de Adquisiciones, conforme a la normatividad vigente y a las guías emitidas por Colombia Compra Eficiente. 
En caso de identificar que hace falta  algún documento del expediente contractual por publicar, se verificará la naturaleza del documento para determinar si la entidad lo tiene en sus archivos o es necesario requerir al contratista. </v>
      </c>
      <c r="AL39" s="95" t="s">
        <v>300</v>
      </c>
      <c r="AM39" s="84" t="s">
        <v>107</v>
      </c>
      <c r="AN39" s="84" t="s">
        <v>168</v>
      </c>
      <c r="AO39" s="81">
        <f>+IF(AN39="si",15,"")</f>
        <v>15</v>
      </c>
      <c r="AP39" s="84" t="s">
        <v>168</v>
      </c>
      <c r="AQ39" s="81">
        <f>+IF(AP39="si",15,"")</f>
        <v>15</v>
      </c>
      <c r="AR39" s="84" t="s">
        <v>168</v>
      </c>
      <c r="AS39" s="81">
        <f t="shared" si="2"/>
        <v>15</v>
      </c>
      <c r="AT39" s="84" t="s">
        <v>191</v>
      </c>
      <c r="AU39" s="81">
        <f t="shared" si="3"/>
        <v>15</v>
      </c>
      <c r="AV39" s="84" t="s">
        <v>168</v>
      </c>
      <c r="AW39" s="81">
        <f>+IF(AV39="si",15,"")</f>
        <v>15</v>
      </c>
      <c r="AX39" s="84" t="s">
        <v>168</v>
      </c>
      <c r="AY39" s="81">
        <f t="shared" si="5"/>
        <v>15</v>
      </c>
      <c r="AZ39" s="84" t="s">
        <v>169</v>
      </c>
      <c r="BA39" s="81">
        <f t="shared" si="6"/>
        <v>10</v>
      </c>
      <c r="BB39" s="81">
        <f t="shared" ref="BB39:BB80" si="7">IF((SUM(AO39,AQ39,AS39,AU39,AW39,AY39,BA39)=0),"",(SUM(AO39,AQ39,AS39,AU39,AW39,AY39,BA39)))</f>
        <v>100</v>
      </c>
      <c r="BC39" s="81" t="str">
        <f t="shared" ref="BC39:BC80" si="8">IF(BB39&lt;=85,"Débil",IF(BB39&lt;=95,"Moderado",IF(BB39=100,"Fuerte","")))</f>
        <v>Fuerte</v>
      </c>
      <c r="BD39" s="84" t="s">
        <v>170</v>
      </c>
      <c r="BE39" s="81" t="str">
        <f t="shared" ref="BE39:BE80" si="9">+IF(BD39="siempre","Fuerte",IF(BD39="Algunas veces","Moderado","Débil"))</f>
        <v>Fuerte</v>
      </c>
      <c r="BF39" s="81" t="str">
        <f t="shared" ref="BF39:BF80" si="10">IF(AND(BC39="Fuerte",BE39="Fuerte"),"Fuerte",IF(AND(BC39="Fuerte",BE39="Moderado"),"Moderado",IF(AND(BC39="Moderado",BE39="Fuerte"),"Moderado",IF(AND(BC39="Moderado",BE39="Moderado"),"Moderado","Débil"))))</f>
        <v>Fuerte</v>
      </c>
      <c r="BG39" s="81">
        <f t="shared" ref="BG39:BG80" si="11">IF(ISBLANK(BF39),"",IF(BF39="Débil", 0, IF(BF39="Moderado",50,100)))</f>
        <v>100</v>
      </c>
      <c r="BH39" s="106">
        <f>AVERAGE(BG39:BG44)</f>
        <v>100</v>
      </c>
      <c r="BI39" s="104" t="str">
        <f>IF(BH39&lt;=50, "Débil", IF(BH39&lt;=99,"Moderado","Fuerte"))</f>
        <v>Fuerte</v>
      </c>
      <c r="BJ39" s="105">
        <f>+IF(BI39="Fuerte",2,IF(BI39="Moderado",1,0))</f>
        <v>2</v>
      </c>
      <c r="BK39" s="105">
        <f>+AG39-BJ39</f>
        <v>2</v>
      </c>
      <c r="BL39" s="104" t="str">
        <f>+VLOOKUP(BK39,Listados!$J$18:$K$24,2,TRUE)</f>
        <v>Improbable</v>
      </c>
      <c r="BM39" s="104" t="str">
        <f>IF(ISBLANK(AH39),"",AH39)</f>
        <v>Catastrófico</v>
      </c>
      <c r="BN39" s="106" t="str">
        <f>IF(AND(BL39&lt;&gt;"",BM39&lt;&gt;""),VLOOKUP(BL39&amp;BM39,Listados!$M$3:$N$27,2,FALSE),"")</f>
        <v>Extremo</v>
      </c>
      <c r="BO39" s="106" t="str">
        <f>+VLOOKUP(BN39,Listados!$P$3:$Q$6,2,FALSE)</f>
        <v>Evitar el riesgo</v>
      </c>
      <c r="BP39" s="51"/>
      <c r="BQ39" s="51"/>
      <c r="BR39" s="51"/>
      <c r="BS39" s="51"/>
      <c r="BT39" s="51"/>
      <c r="BU39" s="51"/>
      <c r="BV39" s="51"/>
      <c r="BW39" s="51"/>
      <c r="BX39" s="51"/>
      <c r="BY39" s="51"/>
      <c r="BZ39" s="51"/>
      <c r="CA39" s="51"/>
      <c r="CB39" s="51"/>
      <c r="CC39" s="51"/>
      <c r="CD39" s="51"/>
      <c r="CE39" s="189"/>
      <c r="CF39" s="189"/>
      <c r="CG39" s="189"/>
      <c r="CH39" s="189"/>
      <c r="CI39" s="189"/>
      <c r="CJ39" s="189"/>
    </row>
    <row r="40" spans="1:88" ht="65.25" customHeight="1" x14ac:dyDescent="0.25">
      <c r="A40" s="144"/>
      <c r="B40" s="108"/>
      <c r="C40" s="117"/>
      <c r="D40" s="118"/>
      <c r="E40" s="135"/>
      <c r="F40" s="106"/>
      <c r="G40" s="106"/>
      <c r="H40" s="145" t="s">
        <v>301</v>
      </c>
      <c r="I40" s="134" t="s">
        <v>296</v>
      </c>
      <c r="J40" s="106"/>
      <c r="K40" s="85" t="s">
        <v>309</v>
      </c>
      <c r="L40" s="108"/>
      <c r="M40" s="108"/>
      <c r="N40" s="108"/>
      <c r="O40" s="108"/>
      <c r="P40" s="108"/>
      <c r="Q40" s="108"/>
      <c r="R40" s="108"/>
      <c r="S40" s="108"/>
      <c r="T40" s="108"/>
      <c r="U40" s="108"/>
      <c r="V40" s="108"/>
      <c r="W40" s="108"/>
      <c r="X40" s="108"/>
      <c r="Y40" s="108"/>
      <c r="Z40" s="108"/>
      <c r="AA40" s="108"/>
      <c r="AB40" s="108"/>
      <c r="AC40" s="108"/>
      <c r="AD40" s="108"/>
      <c r="AE40" s="106"/>
      <c r="AF40" s="108"/>
      <c r="AG40" s="106"/>
      <c r="AH40" s="106" t="str">
        <f>+IF(OR(AF40=1,AF40&lt;=5),"Moderado",IF(OR(AF40=6,AF40&lt;=11),"Mayor","Catastrófico"))</f>
        <v>Moderado</v>
      </c>
      <c r="AI40" s="170"/>
      <c r="AJ40" s="106"/>
      <c r="AK40" s="171" t="str">
        <f>+'Descripción del Control '!C$4</f>
        <v>El Abogado de Fondo de Desarrollo Local adelanta la totalidad de los procesos contractuales de la Entidad en la Plataforma de SECOP II, de acuerdo con la necesidad de contratación de la entidad plasmada en el Plan Anual de Adquisición una vez legalizado el contrato lo publica en la plataforma SECOP dentro de los tres (3) días hábiles siguientes al perfeccionamiento, conforme a la normatividad vigente y las guías emitidas por Colombia Compra Eficiente. En caso de que faltare algún documento subsanable, se informará al contratista a fin de que remita en el tiempo requerido.</v>
      </c>
      <c r="AL40" s="174" t="s">
        <v>301</v>
      </c>
      <c r="AM40" s="134" t="s">
        <v>107</v>
      </c>
      <c r="AN40" s="134" t="s">
        <v>168</v>
      </c>
      <c r="AO40" s="81">
        <f>+IF(AN40="si",15,"")</f>
        <v>15</v>
      </c>
      <c r="AP40" s="134" t="s">
        <v>168</v>
      </c>
      <c r="AQ40" s="81">
        <f>+IF(AP40="si",15,"")</f>
        <v>15</v>
      </c>
      <c r="AR40" s="134" t="s">
        <v>168</v>
      </c>
      <c r="AS40" s="81">
        <f t="shared" si="2"/>
        <v>15</v>
      </c>
      <c r="AT40" s="134" t="s">
        <v>191</v>
      </c>
      <c r="AU40" s="81">
        <f t="shared" si="3"/>
        <v>15</v>
      </c>
      <c r="AV40" s="134" t="s">
        <v>168</v>
      </c>
      <c r="AW40" s="81">
        <f>+IF(AV40="si",15,"")</f>
        <v>15</v>
      </c>
      <c r="AX40" s="134" t="s">
        <v>168</v>
      </c>
      <c r="AY40" s="81">
        <f t="shared" si="5"/>
        <v>15</v>
      </c>
      <c r="AZ40" s="134" t="s">
        <v>169</v>
      </c>
      <c r="BA40" s="81">
        <f t="shared" si="6"/>
        <v>10</v>
      </c>
      <c r="BB40" s="137">
        <f t="shared" si="7"/>
        <v>100</v>
      </c>
      <c r="BC40" s="137" t="str">
        <f t="shared" si="8"/>
        <v>Fuerte</v>
      </c>
      <c r="BD40" s="134" t="s">
        <v>170</v>
      </c>
      <c r="BE40" s="137" t="str">
        <f t="shared" si="9"/>
        <v>Fuerte</v>
      </c>
      <c r="BF40" s="137" t="str">
        <f t="shared" si="10"/>
        <v>Fuerte</v>
      </c>
      <c r="BG40" s="137">
        <f t="shared" si="11"/>
        <v>100</v>
      </c>
      <c r="BH40" s="106"/>
      <c r="BI40" s="104"/>
      <c r="BJ40" s="105"/>
      <c r="BK40" s="105"/>
      <c r="BL40" s="104"/>
      <c r="BM40" s="104"/>
      <c r="BN40" s="106"/>
      <c r="BO40" s="106"/>
      <c r="BP40" s="51"/>
      <c r="BQ40" s="51"/>
      <c r="BR40" s="51"/>
      <c r="BS40" s="51"/>
      <c r="BT40" s="51"/>
      <c r="BU40" s="51"/>
      <c r="BV40" s="51"/>
      <c r="BW40" s="51"/>
      <c r="BX40" s="51"/>
      <c r="BY40" s="51"/>
      <c r="BZ40" s="51"/>
      <c r="CA40" s="51"/>
      <c r="CB40" s="51"/>
      <c r="CC40" s="51"/>
      <c r="CD40" s="51"/>
      <c r="CE40" s="189"/>
      <c r="CF40" s="189"/>
      <c r="CG40" s="189"/>
      <c r="CH40" s="189"/>
      <c r="CI40" s="189"/>
      <c r="CJ40" s="189"/>
    </row>
    <row r="41" spans="1:88" ht="69.75" customHeight="1" x14ac:dyDescent="0.25">
      <c r="A41" s="144"/>
      <c r="B41" s="108"/>
      <c r="C41" s="117"/>
      <c r="D41" s="118"/>
      <c r="E41" s="135"/>
      <c r="F41" s="106"/>
      <c r="G41" s="106"/>
      <c r="H41" s="146"/>
      <c r="I41" s="135"/>
      <c r="J41" s="106"/>
      <c r="K41" s="110" t="s">
        <v>310</v>
      </c>
      <c r="L41" s="108"/>
      <c r="M41" s="108"/>
      <c r="N41" s="108"/>
      <c r="O41" s="108"/>
      <c r="P41" s="108"/>
      <c r="Q41" s="108"/>
      <c r="R41" s="108"/>
      <c r="S41" s="108"/>
      <c r="T41" s="108"/>
      <c r="U41" s="108"/>
      <c r="V41" s="108"/>
      <c r="W41" s="108"/>
      <c r="X41" s="108"/>
      <c r="Y41" s="108"/>
      <c r="Z41" s="108"/>
      <c r="AA41" s="108"/>
      <c r="AB41" s="108"/>
      <c r="AC41" s="108"/>
      <c r="AD41" s="108"/>
      <c r="AE41" s="106"/>
      <c r="AF41" s="108"/>
      <c r="AG41" s="106"/>
      <c r="AH41" s="106" t="str">
        <f>+IF(OR(AF41=1,AF41&lt;=5),"Moderado",IF(OR(AF41=6,AF41&lt;=11),"Mayor","Catastrófico"))</f>
        <v>Moderado</v>
      </c>
      <c r="AI41" s="170"/>
      <c r="AJ41" s="106"/>
      <c r="AK41" s="172"/>
      <c r="AL41" s="175"/>
      <c r="AM41" s="135"/>
      <c r="AN41" s="135"/>
      <c r="AO41" s="81" t="str">
        <f t="shared" si="0"/>
        <v/>
      </c>
      <c r="AP41" s="135"/>
      <c r="AQ41" s="81" t="str">
        <f t="shared" si="1"/>
        <v/>
      </c>
      <c r="AR41" s="135"/>
      <c r="AS41" s="81" t="str">
        <f t="shared" si="2"/>
        <v/>
      </c>
      <c r="AT41" s="135"/>
      <c r="AU41" s="81" t="str">
        <f t="shared" si="3"/>
        <v/>
      </c>
      <c r="AV41" s="135"/>
      <c r="AW41" s="81" t="str">
        <f t="shared" si="4"/>
        <v/>
      </c>
      <c r="AX41" s="135"/>
      <c r="AY41" s="81" t="str">
        <f t="shared" si="5"/>
        <v/>
      </c>
      <c r="AZ41" s="135"/>
      <c r="BA41" s="81" t="str">
        <f t="shared" si="6"/>
        <v/>
      </c>
      <c r="BB41" s="138"/>
      <c r="BC41" s="138"/>
      <c r="BD41" s="135"/>
      <c r="BE41" s="138"/>
      <c r="BF41" s="138"/>
      <c r="BG41" s="138"/>
      <c r="BH41" s="106"/>
      <c r="BI41" s="104"/>
      <c r="BJ41" s="105"/>
      <c r="BK41" s="105"/>
      <c r="BL41" s="104"/>
      <c r="BM41" s="104"/>
      <c r="BN41" s="106"/>
      <c r="BO41" s="106"/>
      <c r="BP41" s="51"/>
      <c r="BQ41" s="51"/>
      <c r="BR41" s="51"/>
      <c r="BS41" s="51"/>
      <c r="BT41" s="51"/>
      <c r="BU41" s="51"/>
      <c r="BV41" s="51"/>
      <c r="BW41" s="51"/>
      <c r="BX41" s="51"/>
      <c r="BY41" s="51"/>
      <c r="BZ41" s="51"/>
      <c r="CA41" s="51"/>
      <c r="CB41" s="51"/>
      <c r="CC41" s="51"/>
      <c r="CD41" s="51"/>
      <c r="CE41" s="189"/>
      <c r="CF41" s="189"/>
      <c r="CG41" s="189"/>
      <c r="CH41" s="189"/>
      <c r="CI41" s="189"/>
      <c r="CJ41" s="189"/>
    </row>
    <row r="42" spans="1:88" ht="12" customHeight="1" x14ac:dyDescent="0.25">
      <c r="A42" s="144"/>
      <c r="B42" s="108"/>
      <c r="C42" s="117"/>
      <c r="D42" s="118"/>
      <c r="E42" s="135"/>
      <c r="F42" s="106"/>
      <c r="G42" s="106"/>
      <c r="H42" s="146"/>
      <c r="I42" s="135"/>
      <c r="J42" s="106"/>
      <c r="K42" s="111"/>
      <c r="L42" s="108"/>
      <c r="M42" s="108"/>
      <c r="N42" s="108"/>
      <c r="O42" s="108"/>
      <c r="P42" s="108"/>
      <c r="Q42" s="108"/>
      <c r="R42" s="108"/>
      <c r="S42" s="108"/>
      <c r="T42" s="108"/>
      <c r="U42" s="108"/>
      <c r="V42" s="108"/>
      <c r="W42" s="108"/>
      <c r="X42" s="108"/>
      <c r="Y42" s="108"/>
      <c r="Z42" s="108"/>
      <c r="AA42" s="108"/>
      <c r="AB42" s="108"/>
      <c r="AC42" s="108"/>
      <c r="AD42" s="108"/>
      <c r="AE42" s="106"/>
      <c r="AF42" s="108"/>
      <c r="AG42" s="106"/>
      <c r="AH42" s="106" t="str">
        <f>+IF(OR(AF42=1,AF42&lt;=5),"Moderado",IF(OR(AF42=6,AF42&lt;=11),"Mayor","Catastrófico"))</f>
        <v>Moderado</v>
      </c>
      <c r="AI42" s="170"/>
      <c r="AJ42" s="106"/>
      <c r="AK42" s="172"/>
      <c r="AL42" s="175"/>
      <c r="AM42" s="135"/>
      <c r="AN42" s="135"/>
      <c r="AO42" s="81" t="str">
        <f t="shared" si="0"/>
        <v/>
      </c>
      <c r="AP42" s="135"/>
      <c r="AQ42" s="81" t="str">
        <f t="shared" si="1"/>
        <v/>
      </c>
      <c r="AR42" s="135"/>
      <c r="AS42" s="81" t="str">
        <f t="shared" si="2"/>
        <v/>
      </c>
      <c r="AT42" s="135"/>
      <c r="AU42" s="81" t="str">
        <f t="shared" si="3"/>
        <v/>
      </c>
      <c r="AV42" s="135"/>
      <c r="AW42" s="81" t="str">
        <f t="shared" si="4"/>
        <v/>
      </c>
      <c r="AX42" s="135"/>
      <c r="AY42" s="81" t="str">
        <f t="shared" si="5"/>
        <v/>
      </c>
      <c r="AZ42" s="135"/>
      <c r="BA42" s="81" t="str">
        <f t="shared" si="6"/>
        <v/>
      </c>
      <c r="BB42" s="138"/>
      <c r="BC42" s="138"/>
      <c r="BD42" s="135"/>
      <c r="BE42" s="138"/>
      <c r="BF42" s="138"/>
      <c r="BG42" s="138"/>
      <c r="BH42" s="106"/>
      <c r="BI42" s="104"/>
      <c r="BJ42" s="105"/>
      <c r="BK42" s="105"/>
      <c r="BL42" s="104"/>
      <c r="BM42" s="104"/>
      <c r="BN42" s="106"/>
      <c r="BO42" s="106"/>
      <c r="BP42" s="51"/>
      <c r="BQ42" s="51"/>
      <c r="BR42" s="51"/>
      <c r="BS42" s="51"/>
      <c r="BT42" s="51"/>
      <c r="BU42" s="51"/>
      <c r="BV42" s="51"/>
      <c r="BW42" s="51"/>
      <c r="BX42" s="51"/>
      <c r="BY42" s="51"/>
      <c r="BZ42" s="51"/>
      <c r="CA42" s="51"/>
      <c r="CB42" s="51"/>
      <c r="CC42" s="51"/>
      <c r="CD42" s="51"/>
      <c r="CE42" s="189"/>
      <c r="CF42" s="189"/>
      <c r="CG42" s="189"/>
      <c r="CH42" s="189"/>
      <c r="CI42" s="189"/>
      <c r="CJ42" s="189"/>
    </row>
    <row r="43" spans="1:88" ht="35.25" customHeight="1" x14ac:dyDescent="0.25">
      <c r="A43" s="144"/>
      <c r="B43" s="108"/>
      <c r="C43" s="117"/>
      <c r="D43" s="118"/>
      <c r="E43" s="135"/>
      <c r="F43" s="106"/>
      <c r="G43" s="106"/>
      <c r="H43" s="146"/>
      <c r="I43" s="135"/>
      <c r="J43" s="106"/>
      <c r="K43" s="111"/>
      <c r="L43" s="108"/>
      <c r="M43" s="108"/>
      <c r="N43" s="108"/>
      <c r="O43" s="108"/>
      <c r="P43" s="108"/>
      <c r="Q43" s="108"/>
      <c r="R43" s="108"/>
      <c r="S43" s="108"/>
      <c r="T43" s="108"/>
      <c r="U43" s="108"/>
      <c r="V43" s="108"/>
      <c r="W43" s="108"/>
      <c r="X43" s="108"/>
      <c r="Y43" s="108"/>
      <c r="Z43" s="108"/>
      <c r="AA43" s="108"/>
      <c r="AB43" s="108"/>
      <c r="AC43" s="108"/>
      <c r="AD43" s="108"/>
      <c r="AE43" s="106"/>
      <c r="AF43" s="108"/>
      <c r="AG43" s="106"/>
      <c r="AH43" s="106" t="str">
        <f>+IF(OR(AF43=1,AF43&lt;=5),"Moderado",IF(OR(AF43=6,AF43&lt;=11),"Mayor","Catastrófico"))</f>
        <v>Moderado</v>
      </c>
      <c r="AI43" s="170"/>
      <c r="AJ43" s="106"/>
      <c r="AK43" s="172"/>
      <c r="AL43" s="175"/>
      <c r="AM43" s="135"/>
      <c r="AN43" s="135"/>
      <c r="AO43" s="81" t="str">
        <f t="shared" si="0"/>
        <v/>
      </c>
      <c r="AP43" s="135"/>
      <c r="AQ43" s="81" t="str">
        <f t="shared" si="1"/>
        <v/>
      </c>
      <c r="AR43" s="135"/>
      <c r="AS43" s="81" t="str">
        <f t="shared" si="2"/>
        <v/>
      </c>
      <c r="AT43" s="135"/>
      <c r="AU43" s="81" t="str">
        <f t="shared" si="3"/>
        <v/>
      </c>
      <c r="AV43" s="135"/>
      <c r="AW43" s="81" t="str">
        <f t="shared" si="4"/>
        <v/>
      </c>
      <c r="AX43" s="135"/>
      <c r="AY43" s="81" t="str">
        <f t="shared" si="5"/>
        <v/>
      </c>
      <c r="AZ43" s="135"/>
      <c r="BA43" s="81" t="str">
        <f t="shared" si="6"/>
        <v/>
      </c>
      <c r="BB43" s="138"/>
      <c r="BC43" s="138"/>
      <c r="BD43" s="135"/>
      <c r="BE43" s="138"/>
      <c r="BF43" s="138"/>
      <c r="BG43" s="138"/>
      <c r="BH43" s="106"/>
      <c r="BI43" s="104"/>
      <c r="BJ43" s="105"/>
      <c r="BK43" s="105"/>
      <c r="BL43" s="104"/>
      <c r="BM43" s="104"/>
      <c r="BN43" s="106"/>
      <c r="BO43" s="106"/>
      <c r="BP43" s="51"/>
      <c r="BQ43" s="51"/>
      <c r="BR43" s="51"/>
      <c r="BS43" s="51"/>
      <c r="BT43" s="51"/>
      <c r="BU43" s="51"/>
      <c r="BV43" s="51"/>
      <c r="BW43" s="51"/>
      <c r="BX43" s="51"/>
      <c r="BY43" s="51"/>
      <c r="BZ43" s="51"/>
      <c r="CA43" s="51"/>
      <c r="CB43" s="51"/>
      <c r="CC43" s="51"/>
      <c r="CD43" s="51"/>
      <c r="CE43" s="189"/>
      <c r="CF43" s="189"/>
      <c r="CG43" s="189"/>
      <c r="CH43" s="189"/>
      <c r="CI43" s="189"/>
      <c r="CJ43" s="189"/>
    </row>
    <row r="44" spans="1:88" ht="15" customHeight="1" x14ac:dyDescent="0.25">
      <c r="A44" s="144"/>
      <c r="B44" s="108"/>
      <c r="C44" s="117"/>
      <c r="D44" s="118"/>
      <c r="E44" s="136"/>
      <c r="F44" s="106"/>
      <c r="G44" s="106"/>
      <c r="H44" s="147"/>
      <c r="I44" s="136"/>
      <c r="J44" s="106"/>
      <c r="K44" s="112"/>
      <c r="L44" s="108"/>
      <c r="M44" s="108"/>
      <c r="N44" s="108"/>
      <c r="O44" s="108"/>
      <c r="P44" s="108"/>
      <c r="Q44" s="108"/>
      <c r="R44" s="108"/>
      <c r="S44" s="108"/>
      <c r="T44" s="108"/>
      <c r="U44" s="108"/>
      <c r="V44" s="108"/>
      <c r="W44" s="108"/>
      <c r="X44" s="108"/>
      <c r="Y44" s="108"/>
      <c r="Z44" s="108"/>
      <c r="AA44" s="108"/>
      <c r="AB44" s="108"/>
      <c r="AC44" s="108"/>
      <c r="AD44" s="108"/>
      <c r="AE44" s="106"/>
      <c r="AF44" s="108"/>
      <c r="AG44" s="106"/>
      <c r="AH44" s="106" t="str">
        <f>+IF(OR(AF44=1,AF44&lt;=5),"Moderado",IF(OR(AF44=6,AF44&lt;=11),"Mayor","Catastrófico"))</f>
        <v>Moderado</v>
      </c>
      <c r="AI44" s="170"/>
      <c r="AJ44" s="106"/>
      <c r="AK44" s="173"/>
      <c r="AL44" s="176"/>
      <c r="AM44" s="136"/>
      <c r="AN44" s="136"/>
      <c r="AO44" s="81" t="str">
        <f t="shared" si="0"/>
        <v/>
      </c>
      <c r="AP44" s="136"/>
      <c r="AQ44" s="81" t="str">
        <f t="shared" si="1"/>
        <v/>
      </c>
      <c r="AR44" s="136"/>
      <c r="AS44" s="81" t="str">
        <f t="shared" si="2"/>
        <v/>
      </c>
      <c r="AT44" s="136"/>
      <c r="AU44" s="81" t="str">
        <f t="shared" si="3"/>
        <v/>
      </c>
      <c r="AV44" s="136"/>
      <c r="AW44" s="81" t="str">
        <f t="shared" si="4"/>
        <v/>
      </c>
      <c r="AX44" s="136"/>
      <c r="AY44" s="81" t="str">
        <f t="shared" si="5"/>
        <v/>
      </c>
      <c r="AZ44" s="136"/>
      <c r="BA44" s="81" t="str">
        <f t="shared" si="6"/>
        <v/>
      </c>
      <c r="BB44" s="139"/>
      <c r="BC44" s="139"/>
      <c r="BD44" s="136"/>
      <c r="BE44" s="139"/>
      <c r="BF44" s="139"/>
      <c r="BG44" s="139"/>
      <c r="BH44" s="106"/>
      <c r="BI44" s="104"/>
      <c r="BJ44" s="105"/>
      <c r="BK44" s="105"/>
      <c r="BL44" s="104"/>
      <c r="BM44" s="104"/>
      <c r="BN44" s="106"/>
      <c r="BO44" s="106"/>
      <c r="BP44" s="51"/>
      <c r="BQ44" s="51"/>
      <c r="BR44" s="51"/>
      <c r="BS44" s="51"/>
      <c r="BT44" s="51"/>
      <c r="BU44" s="51"/>
      <c r="BV44" s="51"/>
      <c r="BW44" s="51"/>
      <c r="BX44" s="51"/>
      <c r="BY44" s="51"/>
      <c r="BZ44" s="51"/>
      <c r="CA44" s="51"/>
      <c r="CB44" s="51"/>
      <c r="CC44" s="51"/>
      <c r="CD44" s="51"/>
      <c r="CE44" s="189"/>
      <c r="CF44" s="189"/>
      <c r="CG44" s="189"/>
      <c r="CH44" s="189"/>
      <c r="CI44" s="189"/>
      <c r="CJ44" s="189"/>
    </row>
    <row r="45" spans="1:88" ht="132.75" customHeight="1" x14ac:dyDescent="0.25">
      <c r="A45" s="144" t="s">
        <v>71</v>
      </c>
      <c r="B45" s="108" t="s">
        <v>320</v>
      </c>
      <c r="C45" s="117" t="s">
        <v>291</v>
      </c>
      <c r="D45" s="118" t="str">
        <f>'Riesgo Corrupción'!C9</f>
        <v xml:space="preserve">Posibilidad de afectación reputacional y económica por la omisión o inoportuna divulgación/publicación de información sobre la gestión institucional y contractual, limitando el conocimiento a la ciudadanía por beneficiar a un particular.
</v>
      </c>
      <c r="E45" s="134" t="s">
        <v>318</v>
      </c>
      <c r="F45" s="106" t="s">
        <v>124</v>
      </c>
      <c r="G45" s="106" t="s">
        <v>143</v>
      </c>
      <c r="H45" s="87" t="s">
        <v>352</v>
      </c>
      <c r="I45" s="84" t="s">
        <v>296</v>
      </c>
      <c r="J45" s="106" t="s">
        <v>101</v>
      </c>
      <c r="K45" s="85" t="s">
        <v>355</v>
      </c>
      <c r="L45" s="108" t="s">
        <v>168</v>
      </c>
      <c r="M45" s="108" t="s">
        <v>172</v>
      </c>
      <c r="N45" s="108" t="s">
        <v>172</v>
      </c>
      <c r="O45" s="108" t="s">
        <v>172</v>
      </c>
      <c r="P45" s="108" t="s">
        <v>168</v>
      </c>
      <c r="Q45" s="108" t="s">
        <v>172</v>
      </c>
      <c r="R45" s="108" t="s">
        <v>172</v>
      </c>
      <c r="S45" s="108" t="s">
        <v>168</v>
      </c>
      <c r="T45" s="108" t="s">
        <v>172</v>
      </c>
      <c r="U45" s="108" t="s">
        <v>168</v>
      </c>
      <c r="V45" s="108" t="s">
        <v>168</v>
      </c>
      <c r="W45" s="108" t="s">
        <v>168</v>
      </c>
      <c r="X45" s="108" t="s">
        <v>172</v>
      </c>
      <c r="Y45" s="108" t="s">
        <v>172</v>
      </c>
      <c r="Z45" s="108" t="s">
        <v>168</v>
      </c>
      <c r="AA45" s="108" t="s">
        <v>172</v>
      </c>
      <c r="AB45" s="108" t="s">
        <v>168</v>
      </c>
      <c r="AC45" s="108" t="s">
        <v>168</v>
      </c>
      <c r="AD45" s="108" t="s">
        <v>172</v>
      </c>
      <c r="AE45" s="106">
        <f>COUNTIF(L45:AD50, "SI")</f>
        <v>9</v>
      </c>
      <c r="AF45" s="108" t="s">
        <v>130</v>
      </c>
      <c r="AG45" s="106">
        <f>+VLOOKUP(AF45,[6]Listados!$K$8:$L$12,2,0)</f>
        <v>3</v>
      </c>
      <c r="AH45" s="106" t="str">
        <f>+IF(OR(AE45=1,AE45&lt;=5),"Moderado",IF(OR(AE45=6,AE45&lt;=11),"Mayor","Catastrófico"))</f>
        <v>Mayor</v>
      </c>
      <c r="AI45" s="170" t="e">
        <f>+VLOOKUP(AH45,[6]Listados!K25:L29,2,0)</f>
        <v>#N/A</v>
      </c>
      <c r="AJ45" s="106" t="str">
        <f>IF(AND(AF45&lt;&gt;"",AH45&lt;&gt;""),VLOOKUP(AF45&amp;AH45,Listados!$M$3:$N$27,2,FALSE),"")</f>
        <v>Extremo</v>
      </c>
      <c r="AK45" s="96" t="str">
        <f>+'Descripción del Control '!B$5</f>
        <v xml:space="preserve">Al inicio de cada vigencia el Jefe(a) de la Oficina Asesora de Comunicaciones envía el formato CES- F002 "Formato Planeador de necesidades de comunicación" para diligenciamiento de los directivos de las diferentes dependencias de la SDG, quienes deben remitirlo diligenciado con la programación de las comunicaciones para todo el año, como evidencia de la ejecución de este control quedará el formato CES -F002 y el correo electrónico o memorando enviado. 
Cada vez que se realice una solicitud a la Oficina Asesora de Comunicaciones el/la jefe (a) de la Oficina Asesora de Comunicaciones garantizará que solo se tramitarán los servicios de comunicaciones que lleguen debidamente diligenciados y  firmados por el directivo de la dependecia solicitante a través del formato CES-F001 "Formato de Solicitud de Servicios de Comunicaciones".  Como evidencia de ejecución del control queda el formato CES-F001. </v>
      </c>
      <c r="AL45" s="85" t="s">
        <v>352</v>
      </c>
      <c r="AM45" s="84" t="s">
        <v>107</v>
      </c>
      <c r="AN45" s="84" t="s">
        <v>168</v>
      </c>
      <c r="AO45" s="81">
        <f>+IF(AN45="si",15,"")</f>
        <v>15</v>
      </c>
      <c r="AP45" s="84" t="s">
        <v>168</v>
      </c>
      <c r="AQ45" s="81">
        <f>+IF(AP45="si",15,"")</f>
        <v>15</v>
      </c>
      <c r="AR45" s="84" t="s">
        <v>168</v>
      </c>
      <c r="AS45" s="81">
        <f t="shared" si="2"/>
        <v>15</v>
      </c>
      <c r="AT45" s="84" t="s">
        <v>191</v>
      </c>
      <c r="AU45" s="81">
        <f t="shared" si="3"/>
        <v>15</v>
      </c>
      <c r="AV45" s="84" t="s">
        <v>168</v>
      </c>
      <c r="AW45" s="81">
        <f>+IF(AV45="si",15,"")</f>
        <v>15</v>
      </c>
      <c r="AX45" s="84" t="s">
        <v>168</v>
      </c>
      <c r="AY45" s="81">
        <f t="shared" si="5"/>
        <v>15</v>
      </c>
      <c r="AZ45" s="84" t="s">
        <v>169</v>
      </c>
      <c r="BA45" s="81">
        <f t="shared" si="6"/>
        <v>10</v>
      </c>
      <c r="BB45" s="81">
        <f t="shared" si="7"/>
        <v>100</v>
      </c>
      <c r="BC45" s="81" t="str">
        <f t="shared" si="8"/>
        <v>Fuerte</v>
      </c>
      <c r="BD45" s="84" t="s">
        <v>170</v>
      </c>
      <c r="BE45" s="81" t="str">
        <f t="shared" si="9"/>
        <v>Fuerte</v>
      </c>
      <c r="BF45" s="81" t="str">
        <f t="shared" si="10"/>
        <v>Fuerte</v>
      </c>
      <c r="BG45" s="81">
        <f t="shared" si="11"/>
        <v>100</v>
      </c>
      <c r="BH45" s="106">
        <f>AVERAGE(BG45:BG50)</f>
        <v>75</v>
      </c>
      <c r="BI45" s="104" t="str">
        <f>IF(BH45&lt;=50, "Débil", IF(BH45&lt;=99,"Moderado","Fuerte"))</f>
        <v>Moderado</v>
      </c>
      <c r="BJ45" s="105">
        <f>+IF(BI45="Fuerte",2,IF(BI45="Moderado",1,0))</f>
        <v>1</v>
      </c>
      <c r="BK45" s="105">
        <f>+AG45-BJ45</f>
        <v>2</v>
      </c>
      <c r="BL45" s="104" t="str">
        <f>+VLOOKUP(BK45,Listados!$J$18:$K$24,2,TRUE)</f>
        <v>Improbable</v>
      </c>
      <c r="BM45" s="104" t="str">
        <f>IF(ISBLANK(AH45),"",AH45)</f>
        <v>Mayor</v>
      </c>
      <c r="BN45" s="106" t="str">
        <f>IF(AND(BL45&lt;&gt;"",BM45&lt;&gt;""),VLOOKUP(BL45&amp;BM45,Listados!$M$3:$N$27,2,FALSE),"")</f>
        <v>Alto</v>
      </c>
      <c r="BO45" s="106" t="str">
        <f>+VLOOKUP(BN45,Listados!$P$3:$Q$6,2,FALSE)</f>
        <v>Reducir el riesgo</v>
      </c>
      <c r="BP45" s="51"/>
      <c r="BQ45" s="51"/>
      <c r="BR45" s="51"/>
      <c r="BS45" s="51"/>
      <c r="BT45" s="51"/>
      <c r="BU45" s="51"/>
      <c r="BV45" s="51"/>
      <c r="BW45" s="51"/>
      <c r="BX45" s="51"/>
      <c r="BY45" s="51"/>
      <c r="BZ45" s="51"/>
      <c r="CA45" s="51"/>
      <c r="CB45" s="51"/>
      <c r="CC45" s="51"/>
      <c r="CD45" s="51"/>
      <c r="CE45" s="98" t="s">
        <v>318</v>
      </c>
      <c r="CF45" s="98" t="s">
        <v>318</v>
      </c>
      <c r="CG45" s="98" t="s">
        <v>318</v>
      </c>
      <c r="CH45" s="98" t="s">
        <v>318</v>
      </c>
      <c r="CI45" s="98" t="s">
        <v>318</v>
      </c>
      <c r="CJ45" s="98" t="s">
        <v>318</v>
      </c>
    </row>
    <row r="46" spans="1:88" ht="66.75" customHeight="1" x14ac:dyDescent="0.25">
      <c r="A46" s="144"/>
      <c r="B46" s="108"/>
      <c r="C46" s="117"/>
      <c r="D46" s="118"/>
      <c r="E46" s="135"/>
      <c r="F46" s="106"/>
      <c r="G46" s="106"/>
      <c r="H46" s="148" t="s">
        <v>353</v>
      </c>
      <c r="I46" s="134" t="s">
        <v>296</v>
      </c>
      <c r="J46" s="106"/>
      <c r="K46" s="85" t="s">
        <v>356</v>
      </c>
      <c r="L46" s="108"/>
      <c r="M46" s="108"/>
      <c r="N46" s="108"/>
      <c r="O46" s="108"/>
      <c r="P46" s="108"/>
      <c r="Q46" s="108"/>
      <c r="R46" s="108"/>
      <c r="S46" s="108"/>
      <c r="T46" s="108"/>
      <c r="U46" s="108"/>
      <c r="V46" s="108"/>
      <c r="W46" s="108"/>
      <c r="X46" s="108"/>
      <c r="Y46" s="108"/>
      <c r="Z46" s="108"/>
      <c r="AA46" s="108"/>
      <c r="AB46" s="108"/>
      <c r="AC46" s="108"/>
      <c r="AD46" s="108"/>
      <c r="AE46" s="106"/>
      <c r="AF46" s="108"/>
      <c r="AG46" s="106"/>
      <c r="AH46" s="106" t="str">
        <f>+IF(OR(AF46=1,AF46&lt;=5),"Moderado",IF(OR(AF46=6,AF46&lt;=11),"Mayor","Catastrófico"))</f>
        <v>Moderado</v>
      </c>
      <c r="AI46" s="170"/>
      <c r="AJ46" s="106"/>
      <c r="AK46" s="110" t="str">
        <f>+'Descripción del Control '!C$5</f>
        <v xml:space="preserve">El profesional designado por el/la Jefe(a) de la Oficina Asesora de Comunicaciones realiza un informe trimestral consolidado correspondiente al seguimiento a la publicación de información de acuerdo con los lineamientos de la "Ley 1712 de 2014 de Transparencia y acceso a la información pública", con el fin de determinar la información no publicada tanto del nivel central como del nivel local. De encontrar faltantes de información se informa a la dependencia o alcaldía local responsable a través de los medios institucionales establecidos (memorando o correo institucional). La evidencia de la ejecución del control corresponde al informe de seguimiento a la publicación de información en el sitio web y las comunicaciones remitidas a las dependencias o Alcaldías Locales.
</v>
      </c>
      <c r="AL46" s="110" t="s">
        <v>354</v>
      </c>
      <c r="AM46" s="134" t="s">
        <v>175</v>
      </c>
      <c r="AN46" s="134" t="s">
        <v>168</v>
      </c>
      <c r="AO46" s="81">
        <f>+IF(AN46="si",15,"")</f>
        <v>15</v>
      </c>
      <c r="AP46" s="134" t="s">
        <v>168</v>
      </c>
      <c r="AQ46" s="81">
        <f>+IF(AP46="si",15,"")</f>
        <v>15</v>
      </c>
      <c r="AR46" s="134" t="s">
        <v>168</v>
      </c>
      <c r="AS46" s="81">
        <f t="shared" si="2"/>
        <v>15</v>
      </c>
      <c r="AT46" s="134" t="s">
        <v>192</v>
      </c>
      <c r="AU46" s="81">
        <f t="shared" si="3"/>
        <v>10</v>
      </c>
      <c r="AV46" s="134" t="s">
        <v>168</v>
      </c>
      <c r="AW46" s="81">
        <f>+IF(AV46="si",15,"")</f>
        <v>15</v>
      </c>
      <c r="AX46" s="134" t="s">
        <v>168</v>
      </c>
      <c r="AY46" s="81">
        <f t="shared" si="5"/>
        <v>15</v>
      </c>
      <c r="AZ46" s="134" t="s">
        <v>169</v>
      </c>
      <c r="BA46" s="81">
        <f t="shared" si="6"/>
        <v>10</v>
      </c>
      <c r="BB46" s="137">
        <f t="shared" si="7"/>
        <v>95</v>
      </c>
      <c r="BC46" s="137" t="str">
        <f t="shared" si="8"/>
        <v>Moderado</v>
      </c>
      <c r="BD46" s="134" t="s">
        <v>170</v>
      </c>
      <c r="BE46" s="137" t="str">
        <f t="shared" si="9"/>
        <v>Fuerte</v>
      </c>
      <c r="BF46" s="137" t="str">
        <f t="shared" si="10"/>
        <v>Moderado</v>
      </c>
      <c r="BG46" s="137">
        <f t="shared" si="11"/>
        <v>50</v>
      </c>
      <c r="BH46" s="106"/>
      <c r="BI46" s="104"/>
      <c r="BJ46" s="105"/>
      <c r="BK46" s="105"/>
      <c r="BL46" s="104"/>
      <c r="BM46" s="104"/>
      <c r="BN46" s="106"/>
      <c r="BO46" s="106"/>
      <c r="BP46" s="51"/>
      <c r="BQ46" s="51"/>
      <c r="BR46" s="51"/>
      <c r="BS46" s="51"/>
      <c r="BT46" s="51"/>
      <c r="BU46" s="51"/>
      <c r="BV46" s="51"/>
      <c r="BW46" s="51"/>
      <c r="BX46" s="51"/>
      <c r="BY46" s="51"/>
      <c r="BZ46" s="51"/>
      <c r="CA46" s="51"/>
      <c r="CB46" s="51"/>
      <c r="CC46" s="51"/>
      <c r="CD46" s="51"/>
      <c r="CE46" s="98"/>
      <c r="CF46" s="98"/>
      <c r="CG46" s="98"/>
      <c r="CH46" s="98"/>
      <c r="CI46" s="98"/>
      <c r="CJ46" s="98"/>
    </row>
    <row r="47" spans="1:88" ht="74.25" customHeight="1" x14ac:dyDescent="0.25">
      <c r="A47" s="144"/>
      <c r="B47" s="108"/>
      <c r="C47" s="117"/>
      <c r="D47" s="118"/>
      <c r="E47" s="135"/>
      <c r="F47" s="106"/>
      <c r="G47" s="106"/>
      <c r="H47" s="149"/>
      <c r="I47" s="135"/>
      <c r="J47" s="106"/>
      <c r="K47" s="85" t="s">
        <v>226</v>
      </c>
      <c r="L47" s="108"/>
      <c r="M47" s="108"/>
      <c r="N47" s="108"/>
      <c r="O47" s="108"/>
      <c r="P47" s="108"/>
      <c r="Q47" s="108"/>
      <c r="R47" s="108"/>
      <c r="S47" s="108"/>
      <c r="T47" s="108"/>
      <c r="U47" s="108"/>
      <c r="V47" s="108"/>
      <c r="W47" s="108"/>
      <c r="X47" s="108"/>
      <c r="Y47" s="108"/>
      <c r="Z47" s="108"/>
      <c r="AA47" s="108"/>
      <c r="AB47" s="108"/>
      <c r="AC47" s="108"/>
      <c r="AD47" s="108"/>
      <c r="AE47" s="106"/>
      <c r="AF47" s="108"/>
      <c r="AG47" s="106"/>
      <c r="AH47" s="106" t="str">
        <f>+IF(OR(AF47=1,AF47&lt;=5),"Moderado",IF(OR(AF47=6,AF47&lt;=11),"Mayor","Catastrófico"))</f>
        <v>Moderado</v>
      </c>
      <c r="AI47" s="170"/>
      <c r="AJ47" s="106"/>
      <c r="AK47" s="111"/>
      <c r="AL47" s="111"/>
      <c r="AM47" s="135"/>
      <c r="AN47" s="135"/>
      <c r="AO47" s="81" t="str">
        <f t="shared" si="0"/>
        <v/>
      </c>
      <c r="AP47" s="135"/>
      <c r="AQ47" s="81" t="str">
        <f t="shared" si="1"/>
        <v/>
      </c>
      <c r="AR47" s="135"/>
      <c r="AS47" s="81" t="str">
        <f t="shared" si="2"/>
        <v/>
      </c>
      <c r="AT47" s="135"/>
      <c r="AU47" s="81" t="str">
        <f t="shared" si="3"/>
        <v/>
      </c>
      <c r="AV47" s="135"/>
      <c r="AW47" s="81" t="str">
        <f t="shared" si="4"/>
        <v/>
      </c>
      <c r="AX47" s="135"/>
      <c r="AY47" s="81" t="str">
        <f t="shared" si="5"/>
        <v/>
      </c>
      <c r="AZ47" s="135"/>
      <c r="BA47" s="81" t="str">
        <f t="shared" si="6"/>
        <v/>
      </c>
      <c r="BB47" s="138"/>
      <c r="BC47" s="138"/>
      <c r="BD47" s="135"/>
      <c r="BE47" s="138"/>
      <c r="BF47" s="138"/>
      <c r="BG47" s="138"/>
      <c r="BH47" s="106"/>
      <c r="BI47" s="104"/>
      <c r="BJ47" s="105"/>
      <c r="BK47" s="105"/>
      <c r="BL47" s="104"/>
      <c r="BM47" s="104"/>
      <c r="BN47" s="106"/>
      <c r="BO47" s="106"/>
      <c r="BP47" s="51"/>
      <c r="BQ47" s="51"/>
      <c r="BR47" s="51"/>
      <c r="BS47" s="51"/>
      <c r="BT47" s="51"/>
      <c r="BU47" s="51"/>
      <c r="BV47" s="51"/>
      <c r="BW47" s="51"/>
      <c r="BX47" s="51"/>
      <c r="BY47" s="51"/>
      <c r="BZ47" s="51"/>
      <c r="CA47" s="51"/>
      <c r="CB47" s="51"/>
      <c r="CC47" s="51"/>
      <c r="CD47" s="51"/>
      <c r="CE47" s="98"/>
      <c r="CF47" s="98"/>
      <c r="CG47" s="98"/>
      <c r="CH47" s="98"/>
      <c r="CI47" s="98"/>
      <c r="CJ47" s="98"/>
    </row>
    <row r="48" spans="1:88" ht="78.75" customHeight="1" x14ac:dyDescent="0.25">
      <c r="A48" s="144"/>
      <c r="B48" s="108"/>
      <c r="C48" s="117"/>
      <c r="D48" s="118"/>
      <c r="E48" s="135"/>
      <c r="F48" s="106"/>
      <c r="G48" s="106"/>
      <c r="H48" s="190" t="s">
        <v>354</v>
      </c>
      <c r="I48" s="134" t="s">
        <v>296</v>
      </c>
      <c r="J48" s="106"/>
      <c r="K48" s="110" t="s">
        <v>357</v>
      </c>
      <c r="L48" s="108"/>
      <c r="M48" s="108"/>
      <c r="N48" s="108"/>
      <c r="O48" s="108"/>
      <c r="P48" s="108"/>
      <c r="Q48" s="108"/>
      <c r="R48" s="108"/>
      <c r="S48" s="108"/>
      <c r="T48" s="108"/>
      <c r="U48" s="108"/>
      <c r="V48" s="108"/>
      <c r="W48" s="108"/>
      <c r="X48" s="108"/>
      <c r="Y48" s="108"/>
      <c r="Z48" s="108"/>
      <c r="AA48" s="108"/>
      <c r="AB48" s="108"/>
      <c r="AC48" s="108"/>
      <c r="AD48" s="108"/>
      <c r="AE48" s="106"/>
      <c r="AF48" s="108"/>
      <c r="AG48" s="106"/>
      <c r="AH48" s="106" t="str">
        <f>+IF(OR(AF48=1,AF48&lt;=5),"Moderado",IF(OR(AF48=6,AF48&lt;=11),"Mayor","Catastrófico"))</f>
        <v>Moderado</v>
      </c>
      <c r="AI48" s="170"/>
      <c r="AJ48" s="106"/>
      <c r="AK48" s="111"/>
      <c r="AL48" s="111"/>
      <c r="AM48" s="135"/>
      <c r="AN48" s="135"/>
      <c r="AO48" s="81" t="str">
        <f t="shared" si="0"/>
        <v/>
      </c>
      <c r="AP48" s="135"/>
      <c r="AQ48" s="81" t="str">
        <f t="shared" si="1"/>
        <v/>
      </c>
      <c r="AR48" s="135"/>
      <c r="AS48" s="81" t="str">
        <f t="shared" si="2"/>
        <v/>
      </c>
      <c r="AT48" s="135"/>
      <c r="AU48" s="81" t="str">
        <f t="shared" si="3"/>
        <v/>
      </c>
      <c r="AV48" s="135"/>
      <c r="AW48" s="81" t="str">
        <f t="shared" si="4"/>
        <v/>
      </c>
      <c r="AX48" s="135"/>
      <c r="AY48" s="81" t="str">
        <f t="shared" si="5"/>
        <v/>
      </c>
      <c r="AZ48" s="135"/>
      <c r="BA48" s="81" t="str">
        <f t="shared" si="6"/>
        <v/>
      </c>
      <c r="BB48" s="138"/>
      <c r="BC48" s="138"/>
      <c r="BD48" s="135"/>
      <c r="BE48" s="138"/>
      <c r="BF48" s="138"/>
      <c r="BG48" s="138"/>
      <c r="BH48" s="106"/>
      <c r="BI48" s="104"/>
      <c r="BJ48" s="105"/>
      <c r="BK48" s="105"/>
      <c r="BL48" s="104"/>
      <c r="BM48" s="104"/>
      <c r="BN48" s="106"/>
      <c r="BO48" s="106"/>
      <c r="BP48" s="51"/>
      <c r="BQ48" s="51"/>
      <c r="BR48" s="51"/>
      <c r="BS48" s="51"/>
      <c r="BT48" s="51"/>
      <c r="BU48" s="51"/>
      <c r="BV48" s="51"/>
      <c r="BW48" s="51"/>
      <c r="BX48" s="51"/>
      <c r="BY48" s="51"/>
      <c r="BZ48" s="51"/>
      <c r="CA48" s="51"/>
      <c r="CB48" s="51"/>
      <c r="CC48" s="51"/>
      <c r="CD48" s="51"/>
      <c r="CE48" s="98"/>
      <c r="CF48" s="98"/>
      <c r="CG48" s="98"/>
      <c r="CH48" s="98"/>
      <c r="CI48" s="98"/>
      <c r="CJ48" s="98"/>
    </row>
    <row r="49" spans="1:88" ht="15" customHeight="1" x14ac:dyDescent="0.25">
      <c r="A49" s="144"/>
      <c r="B49" s="108"/>
      <c r="C49" s="117"/>
      <c r="D49" s="118"/>
      <c r="E49" s="135"/>
      <c r="F49" s="106"/>
      <c r="G49" s="106"/>
      <c r="H49" s="190"/>
      <c r="I49" s="135"/>
      <c r="J49" s="106"/>
      <c r="K49" s="111"/>
      <c r="L49" s="108"/>
      <c r="M49" s="108"/>
      <c r="N49" s="108"/>
      <c r="O49" s="108"/>
      <c r="P49" s="108"/>
      <c r="Q49" s="108"/>
      <c r="R49" s="108"/>
      <c r="S49" s="108"/>
      <c r="T49" s="108"/>
      <c r="U49" s="108"/>
      <c r="V49" s="108"/>
      <c r="W49" s="108"/>
      <c r="X49" s="108"/>
      <c r="Y49" s="108"/>
      <c r="Z49" s="108"/>
      <c r="AA49" s="108"/>
      <c r="AB49" s="108"/>
      <c r="AC49" s="108"/>
      <c r="AD49" s="108"/>
      <c r="AE49" s="106"/>
      <c r="AF49" s="108"/>
      <c r="AG49" s="106"/>
      <c r="AH49" s="106" t="str">
        <f>+IF(OR(AF49=1,AF49&lt;=5),"Moderado",IF(OR(AF49=6,AF49&lt;=11),"Mayor","Catastrófico"))</f>
        <v>Moderado</v>
      </c>
      <c r="AI49" s="170"/>
      <c r="AJ49" s="106"/>
      <c r="AK49" s="111"/>
      <c r="AL49" s="111"/>
      <c r="AM49" s="135"/>
      <c r="AN49" s="135"/>
      <c r="AO49" s="81" t="str">
        <f t="shared" si="0"/>
        <v/>
      </c>
      <c r="AP49" s="135"/>
      <c r="AQ49" s="81" t="str">
        <f t="shared" si="1"/>
        <v/>
      </c>
      <c r="AR49" s="135"/>
      <c r="AS49" s="81" t="str">
        <f t="shared" si="2"/>
        <v/>
      </c>
      <c r="AT49" s="135"/>
      <c r="AU49" s="81" t="str">
        <f t="shared" si="3"/>
        <v/>
      </c>
      <c r="AV49" s="135"/>
      <c r="AW49" s="81" t="str">
        <f t="shared" si="4"/>
        <v/>
      </c>
      <c r="AX49" s="135"/>
      <c r="AY49" s="81" t="str">
        <f t="shared" si="5"/>
        <v/>
      </c>
      <c r="AZ49" s="135"/>
      <c r="BA49" s="81" t="str">
        <f t="shared" si="6"/>
        <v/>
      </c>
      <c r="BB49" s="138"/>
      <c r="BC49" s="138"/>
      <c r="BD49" s="135"/>
      <c r="BE49" s="138"/>
      <c r="BF49" s="138"/>
      <c r="BG49" s="138"/>
      <c r="BH49" s="106"/>
      <c r="BI49" s="104"/>
      <c r="BJ49" s="105"/>
      <c r="BK49" s="105"/>
      <c r="BL49" s="104"/>
      <c r="BM49" s="104"/>
      <c r="BN49" s="106"/>
      <c r="BO49" s="106"/>
      <c r="BP49" s="51"/>
      <c r="BQ49" s="51"/>
      <c r="BR49" s="51"/>
      <c r="BS49" s="51"/>
      <c r="BT49" s="51"/>
      <c r="BU49" s="51"/>
      <c r="BV49" s="51"/>
      <c r="BW49" s="51"/>
      <c r="BX49" s="51"/>
      <c r="BY49" s="51"/>
      <c r="BZ49" s="51"/>
      <c r="CA49" s="51"/>
      <c r="CB49" s="51"/>
      <c r="CC49" s="51"/>
      <c r="CD49" s="51"/>
      <c r="CE49" s="98"/>
      <c r="CF49" s="98"/>
      <c r="CG49" s="98"/>
      <c r="CH49" s="98"/>
      <c r="CI49" s="98"/>
      <c r="CJ49" s="98"/>
    </row>
    <row r="50" spans="1:88" ht="15.75" x14ac:dyDescent="0.25">
      <c r="A50" s="144"/>
      <c r="B50" s="108"/>
      <c r="C50" s="117"/>
      <c r="D50" s="118"/>
      <c r="E50" s="136"/>
      <c r="F50" s="106"/>
      <c r="G50" s="106"/>
      <c r="H50" s="190"/>
      <c r="I50" s="136"/>
      <c r="J50" s="106"/>
      <c r="K50" s="112"/>
      <c r="L50" s="108"/>
      <c r="M50" s="108"/>
      <c r="N50" s="108"/>
      <c r="O50" s="108"/>
      <c r="P50" s="108"/>
      <c r="Q50" s="108"/>
      <c r="R50" s="108"/>
      <c r="S50" s="108"/>
      <c r="T50" s="108"/>
      <c r="U50" s="108"/>
      <c r="V50" s="108"/>
      <c r="W50" s="108"/>
      <c r="X50" s="108"/>
      <c r="Y50" s="108"/>
      <c r="Z50" s="108"/>
      <c r="AA50" s="108"/>
      <c r="AB50" s="108"/>
      <c r="AC50" s="108"/>
      <c r="AD50" s="108"/>
      <c r="AE50" s="106"/>
      <c r="AF50" s="108"/>
      <c r="AG50" s="106"/>
      <c r="AH50" s="106" t="str">
        <f>+IF(OR(AF50=1,AF50&lt;=5),"Moderado",IF(OR(AF50=6,AF50&lt;=11),"Mayor","Catastrófico"))</f>
        <v>Moderado</v>
      </c>
      <c r="AI50" s="170"/>
      <c r="AJ50" s="106"/>
      <c r="AK50" s="112"/>
      <c r="AL50" s="112"/>
      <c r="AM50" s="136"/>
      <c r="AN50" s="136"/>
      <c r="AO50" s="81" t="str">
        <f t="shared" si="0"/>
        <v/>
      </c>
      <c r="AP50" s="136"/>
      <c r="AQ50" s="81" t="str">
        <f t="shared" si="1"/>
        <v/>
      </c>
      <c r="AR50" s="136"/>
      <c r="AS50" s="81" t="str">
        <f t="shared" si="2"/>
        <v/>
      </c>
      <c r="AT50" s="136"/>
      <c r="AU50" s="81" t="str">
        <f t="shared" si="3"/>
        <v/>
      </c>
      <c r="AV50" s="136"/>
      <c r="AW50" s="81" t="str">
        <f t="shared" si="4"/>
        <v/>
      </c>
      <c r="AX50" s="136"/>
      <c r="AY50" s="81" t="str">
        <f t="shared" si="5"/>
        <v/>
      </c>
      <c r="AZ50" s="136"/>
      <c r="BA50" s="81" t="str">
        <f t="shared" si="6"/>
        <v/>
      </c>
      <c r="BB50" s="139"/>
      <c r="BC50" s="139"/>
      <c r="BD50" s="136"/>
      <c r="BE50" s="139"/>
      <c r="BF50" s="139"/>
      <c r="BG50" s="139"/>
      <c r="BH50" s="106"/>
      <c r="BI50" s="104"/>
      <c r="BJ50" s="105"/>
      <c r="BK50" s="105"/>
      <c r="BL50" s="104"/>
      <c r="BM50" s="104"/>
      <c r="BN50" s="106"/>
      <c r="BO50" s="106"/>
      <c r="BP50" s="51"/>
      <c r="BQ50" s="51"/>
      <c r="BR50" s="51"/>
      <c r="BS50" s="51"/>
      <c r="BT50" s="51"/>
      <c r="BU50" s="51"/>
      <c r="BV50" s="51"/>
      <c r="BW50" s="51"/>
      <c r="BX50" s="51"/>
      <c r="BY50" s="51"/>
      <c r="BZ50" s="51"/>
      <c r="CA50" s="51"/>
      <c r="CB50" s="51"/>
      <c r="CC50" s="51"/>
      <c r="CD50" s="51"/>
      <c r="CE50" s="98"/>
      <c r="CF50" s="98"/>
      <c r="CG50" s="98"/>
      <c r="CH50" s="98"/>
      <c r="CI50" s="98"/>
      <c r="CJ50" s="98"/>
    </row>
    <row r="51" spans="1:88" ht="94.5" customHeight="1" x14ac:dyDescent="0.25">
      <c r="A51" s="144" t="s">
        <v>72</v>
      </c>
      <c r="B51" s="108" t="s">
        <v>299</v>
      </c>
      <c r="C51" s="117" t="s">
        <v>292</v>
      </c>
      <c r="D51" s="118" t="str">
        <f>+'Riesgo Corrupción'!C10</f>
        <v>Posibilidad de afectación reputacional por la omisión en el cumplimiento de los lineamientos legales vigentes, para la elaboración y expedición de conceptos a las iniciativas normativas para beneficio de un particular.</v>
      </c>
      <c r="E51" s="134" t="s">
        <v>318</v>
      </c>
      <c r="F51" s="106" t="s">
        <v>99</v>
      </c>
      <c r="G51" s="106" t="s">
        <v>143</v>
      </c>
      <c r="H51" s="87" t="s">
        <v>345</v>
      </c>
      <c r="I51" s="84" t="s">
        <v>116</v>
      </c>
      <c r="J51" s="106" t="s">
        <v>101</v>
      </c>
      <c r="K51" s="110" t="s">
        <v>227</v>
      </c>
      <c r="L51" s="108" t="s">
        <v>172</v>
      </c>
      <c r="M51" s="108" t="s">
        <v>172</v>
      </c>
      <c r="N51" s="108" t="s">
        <v>168</v>
      </c>
      <c r="O51" s="108" t="s">
        <v>168</v>
      </c>
      <c r="P51" s="108" t="s">
        <v>168</v>
      </c>
      <c r="Q51" s="108" t="s">
        <v>172</v>
      </c>
      <c r="R51" s="108" t="s">
        <v>172</v>
      </c>
      <c r="S51" s="108" t="s">
        <v>172</v>
      </c>
      <c r="T51" s="108" t="s">
        <v>172</v>
      </c>
      <c r="U51" s="108" t="s">
        <v>168</v>
      </c>
      <c r="V51" s="108" t="s">
        <v>168</v>
      </c>
      <c r="W51" s="108" t="s">
        <v>168</v>
      </c>
      <c r="X51" s="108" t="s">
        <v>172</v>
      </c>
      <c r="Y51" s="108" t="s">
        <v>172</v>
      </c>
      <c r="Z51" s="108" t="s">
        <v>168</v>
      </c>
      <c r="AA51" s="108" t="s">
        <v>172</v>
      </c>
      <c r="AB51" s="108" t="s">
        <v>168</v>
      </c>
      <c r="AC51" s="108" t="s">
        <v>168</v>
      </c>
      <c r="AD51" s="108" t="s">
        <v>172</v>
      </c>
      <c r="AE51" s="106">
        <f>COUNTIF(L51:AD56, "SI")</f>
        <v>9</v>
      </c>
      <c r="AF51" s="108" t="s">
        <v>117</v>
      </c>
      <c r="AG51" s="106">
        <f>+VLOOKUP(AF51,[6]Listados!$K$8:$L$12,2,0)</f>
        <v>2</v>
      </c>
      <c r="AH51" s="106" t="str">
        <f>+IF(OR(AE51=1,AE51&lt;=5),"Moderado",IF(OR(AE51=6,AE51&lt;=11),"Mayor","Catastrófico"))</f>
        <v>Mayor</v>
      </c>
      <c r="AI51" s="170">
        <f>+VLOOKUP(AH51,[6]Listados!K31:L35,2,0)</f>
        <v>0</v>
      </c>
      <c r="AJ51" s="106" t="str">
        <f>IF(AND(AF51&lt;&gt;"",AH51&lt;&gt;""),VLOOKUP(AF51&amp;AH51,Listados!$M$3:$N$27,2,FALSE),"")</f>
        <v>Alto</v>
      </c>
      <c r="AK51" s="110" t="str">
        <f>+'Descripción del Control '!B$6</f>
        <v>Los profesionales de Asuntos Normativos designados por el Director (a) de Relaciones Políticas, cada vez que realicen el análisis de los conceptos emitidos por los sectores de la administración a las iniciativas normativas, identifican  incumplimiento de lo establecido en el Decreto 438 del 2019 deberán devolver el concepto al sector correspondiente manifestando el tipo de incumplimiento y solicitando la revisión y posible ajuste del concepto emitido. 
Como evidencia de la ejecución del control quedan los correos electrónicos enviados a los enlaces de cada uno de los sectores.</v>
      </c>
      <c r="AL51" s="110" t="s">
        <v>225</v>
      </c>
      <c r="AM51" s="134" t="s">
        <v>107</v>
      </c>
      <c r="AN51" s="134" t="s">
        <v>168</v>
      </c>
      <c r="AO51" s="81">
        <f>+IF(AN51="si",15,"")</f>
        <v>15</v>
      </c>
      <c r="AP51" s="134" t="s">
        <v>168</v>
      </c>
      <c r="AQ51" s="81">
        <f>+IF(AP51="si",15,"")</f>
        <v>15</v>
      </c>
      <c r="AR51" s="134" t="s">
        <v>168</v>
      </c>
      <c r="AS51" s="81">
        <f t="shared" si="2"/>
        <v>15</v>
      </c>
      <c r="AT51" s="134" t="s">
        <v>191</v>
      </c>
      <c r="AU51" s="81">
        <f t="shared" si="3"/>
        <v>15</v>
      </c>
      <c r="AV51" s="134" t="s">
        <v>168</v>
      </c>
      <c r="AW51" s="81">
        <f>+IF(AV51="si",15,"")</f>
        <v>15</v>
      </c>
      <c r="AX51" s="134" t="s">
        <v>168</v>
      </c>
      <c r="AY51" s="81">
        <f t="shared" si="5"/>
        <v>15</v>
      </c>
      <c r="AZ51" s="134" t="s">
        <v>169</v>
      </c>
      <c r="BA51" s="81">
        <f t="shared" si="6"/>
        <v>10</v>
      </c>
      <c r="BB51" s="137">
        <f t="shared" si="7"/>
        <v>100</v>
      </c>
      <c r="BC51" s="137" t="str">
        <f t="shared" si="8"/>
        <v>Fuerte</v>
      </c>
      <c r="BD51" s="134" t="s">
        <v>170</v>
      </c>
      <c r="BE51" s="137" t="str">
        <f t="shared" si="9"/>
        <v>Fuerte</v>
      </c>
      <c r="BF51" s="137" t="str">
        <f t="shared" si="10"/>
        <v>Fuerte</v>
      </c>
      <c r="BG51" s="137">
        <f t="shared" si="11"/>
        <v>100</v>
      </c>
      <c r="BH51" s="106">
        <f>AVERAGE(BG51:BG56)</f>
        <v>100</v>
      </c>
      <c r="BI51" s="104" t="str">
        <f>IF(BH51&lt;=50, "Débil", IF(BH51&lt;=99,"Moderado","Fuerte"))</f>
        <v>Fuerte</v>
      </c>
      <c r="BJ51" s="105">
        <f>+IF(BI51="Fuerte",2,IF(BI51="Moderado",1,0))</f>
        <v>2</v>
      </c>
      <c r="BK51" s="105">
        <f>+AG51-BJ51</f>
        <v>0</v>
      </c>
      <c r="BL51" s="104" t="str">
        <f>+VLOOKUP(BK51,Listados!$J$18:$K$24,2,TRUE)</f>
        <v>Rara Vez</v>
      </c>
      <c r="BM51" s="104" t="str">
        <f>IF(ISBLANK(AH51),"",AH51)</f>
        <v>Mayor</v>
      </c>
      <c r="BN51" s="106" t="str">
        <f>IF(AND(BL51&lt;&gt;"",BM51&lt;&gt;""),VLOOKUP(BL51&amp;BM51,Listados!$M$3:$N$27,2,FALSE),"")</f>
        <v>Alto</v>
      </c>
      <c r="BO51" s="106" t="str">
        <f>+VLOOKUP(BN51,Listados!$P$3:$Q$6,2,FALSE)</f>
        <v>Reducir el riesgo</v>
      </c>
      <c r="BP51" s="51"/>
      <c r="BQ51" s="51"/>
      <c r="BR51" s="51"/>
      <c r="BS51" s="51"/>
      <c r="BT51" s="51"/>
      <c r="BU51" s="51"/>
      <c r="BV51" s="51"/>
      <c r="BW51" s="51"/>
      <c r="BX51" s="51"/>
      <c r="BY51" s="51"/>
      <c r="BZ51" s="51"/>
      <c r="CA51" s="51"/>
      <c r="CB51" s="51"/>
      <c r="CC51" s="51"/>
      <c r="CD51" s="51"/>
      <c r="CE51" s="98" t="s">
        <v>318</v>
      </c>
      <c r="CF51" s="98" t="s">
        <v>318</v>
      </c>
      <c r="CG51" s="98" t="s">
        <v>318</v>
      </c>
      <c r="CH51" s="98" t="s">
        <v>318</v>
      </c>
      <c r="CI51" s="98" t="s">
        <v>318</v>
      </c>
      <c r="CJ51" s="98" t="s">
        <v>318</v>
      </c>
    </row>
    <row r="52" spans="1:88" ht="33" customHeight="1" x14ac:dyDescent="0.25">
      <c r="A52" s="144"/>
      <c r="B52" s="108"/>
      <c r="C52" s="117"/>
      <c r="D52" s="118"/>
      <c r="E52" s="135"/>
      <c r="F52" s="106"/>
      <c r="G52" s="106"/>
      <c r="H52" s="148" t="s">
        <v>346</v>
      </c>
      <c r="I52" s="134" t="s">
        <v>116</v>
      </c>
      <c r="J52" s="106"/>
      <c r="K52" s="111"/>
      <c r="L52" s="108"/>
      <c r="M52" s="108"/>
      <c r="N52" s="108"/>
      <c r="O52" s="108"/>
      <c r="P52" s="108"/>
      <c r="Q52" s="108"/>
      <c r="R52" s="108"/>
      <c r="S52" s="108"/>
      <c r="T52" s="108"/>
      <c r="U52" s="108"/>
      <c r="V52" s="108"/>
      <c r="W52" s="108"/>
      <c r="X52" s="108"/>
      <c r="Y52" s="108"/>
      <c r="Z52" s="108"/>
      <c r="AA52" s="108"/>
      <c r="AB52" s="108"/>
      <c r="AC52" s="108"/>
      <c r="AD52" s="108"/>
      <c r="AE52" s="106"/>
      <c r="AF52" s="108"/>
      <c r="AG52" s="106"/>
      <c r="AH52" s="106" t="str">
        <f>+IF(OR(AF52=1,AF52&lt;=5),"Moderado",IF(OR(AF52=6,AF52&lt;=11),"Mayor","Catastrófico"))</f>
        <v>Moderado</v>
      </c>
      <c r="AI52" s="170"/>
      <c r="AJ52" s="106"/>
      <c r="AK52" s="111"/>
      <c r="AL52" s="111"/>
      <c r="AM52" s="135"/>
      <c r="AN52" s="135"/>
      <c r="AO52" s="81" t="str">
        <f t="shared" si="0"/>
        <v/>
      </c>
      <c r="AP52" s="135"/>
      <c r="AQ52" s="81" t="str">
        <f t="shared" si="1"/>
        <v/>
      </c>
      <c r="AR52" s="135"/>
      <c r="AS52" s="81" t="str">
        <f t="shared" si="2"/>
        <v/>
      </c>
      <c r="AT52" s="135"/>
      <c r="AU52" s="81" t="str">
        <f t="shared" si="3"/>
        <v/>
      </c>
      <c r="AV52" s="135"/>
      <c r="AW52" s="81" t="str">
        <f t="shared" si="4"/>
        <v/>
      </c>
      <c r="AX52" s="135"/>
      <c r="AY52" s="81" t="str">
        <f t="shared" si="5"/>
        <v/>
      </c>
      <c r="AZ52" s="135"/>
      <c r="BA52" s="81" t="str">
        <f t="shared" si="6"/>
        <v/>
      </c>
      <c r="BB52" s="138"/>
      <c r="BC52" s="138"/>
      <c r="BD52" s="135"/>
      <c r="BE52" s="138"/>
      <c r="BF52" s="138"/>
      <c r="BG52" s="138"/>
      <c r="BH52" s="106"/>
      <c r="BI52" s="104"/>
      <c r="BJ52" s="105"/>
      <c r="BK52" s="105"/>
      <c r="BL52" s="104"/>
      <c r="BM52" s="104"/>
      <c r="BN52" s="106"/>
      <c r="BO52" s="106"/>
      <c r="BP52" s="51"/>
      <c r="BQ52" s="51"/>
      <c r="BR52" s="51"/>
      <c r="BS52" s="51"/>
      <c r="BT52" s="51"/>
      <c r="BU52" s="51"/>
      <c r="BV52" s="51"/>
      <c r="BW52" s="51"/>
      <c r="BX52" s="51"/>
      <c r="BY52" s="51"/>
      <c r="BZ52" s="51"/>
      <c r="CA52" s="51"/>
      <c r="CB52" s="51"/>
      <c r="CC52" s="51"/>
      <c r="CD52" s="51"/>
      <c r="CE52" s="98"/>
      <c r="CF52" s="98"/>
      <c r="CG52" s="98"/>
      <c r="CH52" s="98"/>
      <c r="CI52" s="98"/>
      <c r="CJ52" s="98"/>
    </row>
    <row r="53" spans="1:88" ht="33" customHeight="1" x14ac:dyDescent="0.25">
      <c r="A53" s="144"/>
      <c r="B53" s="108"/>
      <c r="C53" s="117"/>
      <c r="D53" s="118"/>
      <c r="E53" s="135"/>
      <c r="F53" s="106"/>
      <c r="G53" s="106"/>
      <c r="H53" s="149"/>
      <c r="I53" s="135"/>
      <c r="J53" s="106"/>
      <c r="K53" s="111"/>
      <c r="L53" s="108"/>
      <c r="M53" s="108"/>
      <c r="N53" s="108"/>
      <c r="O53" s="108"/>
      <c r="P53" s="108"/>
      <c r="Q53" s="108"/>
      <c r="R53" s="108"/>
      <c r="S53" s="108"/>
      <c r="T53" s="108"/>
      <c r="U53" s="108"/>
      <c r="V53" s="108"/>
      <c r="W53" s="108"/>
      <c r="X53" s="108"/>
      <c r="Y53" s="108"/>
      <c r="Z53" s="108"/>
      <c r="AA53" s="108"/>
      <c r="AB53" s="108"/>
      <c r="AC53" s="108"/>
      <c r="AD53" s="108"/>
      <c r="AE53" s="106"/>
      <c r="AF53" s="108"/>
      <c r="AG53" s="106"/>
      <c r="AH53" s="106" t="str">
        <f>+IF(OR(AF53=1,AF53&lt;=5),"Moderado",IF(OR(AF53=6,AF53&lt;=11),"Mayor","Catastrófico"))</f>
        <v>Moderado</v>
      </c>
      <c r="AI53" s="170"/>
      <c r="AJ53" s="106"/>
      <c r="AK53" s="111"/>
      <c r="AL53" s="111"/>
      <c r="AM53" s="135"/>
      <c r="AN53" s="135"/>
      <c r="AO53" s="81" t="str">
        <f t="shared" si="0"/>
        <v/>
      </c>
      <c r="AP53" s="135"/>
      <c r="AQ53" s="81" t="str">
        <f t="shared" si="1"/>
        <v/>
      </c>
      <c r="AR53" s="135"/>
      <c r="AS53" s="81" t="str">
        <f t="shared" si="2"/>
        <v/>
      </c>
      <c r="AT53" s="135"/>
      <c r="AU53" s="81" t="str">
        <f t="shared" si="3"/>
        <v/>
      </c>
      <c r="AV53" s="135"/>
      <c r="AW53" s="81" t="str">
        <f t="shared" si="4"/>
        <v/>
      </c>
      <c r="AX53" s="135"/>
      <c r="AY53" s="81" t="str">
        <f t="shared" si="5"/>
        <v/>
      </c>
      <c r="AZ53" s="135"/>
      <c r="BA53" s="81" t="str">
        <f t="shared" si="6"/>
        <v/>
      </c>
      <c r="BB53" s="138"/>
      <c r="BC53" s="138"/>
      <c r="BD53" s="135"/>
      <c r="BE53" s="138"/>
      <c r="BF53" s="138"/>
      <c r="BG53" s="138"/>
      <c r="BH53" s="106"/>
      <c r="BI53" s="104"/>
      <c r="BJ53" s="105"/>
      <c r="BK53" s="105"/>
      <c r="BL53" s="104"/>
      <c r="BM53" s="104"/>
      <c r="BN53" s="106"/>
      <c r="BO53" s="106"/>
      <c r="BP53" s="51"/>
      <c r="BQ53" s="51"/>
      <c r="BR53" s="51"/>
      <c r="BS53" s="51"/>
      <c r="BT53" s="51"/>
      <c r="BU53" s="51"/>
      <c r="BV53" s="51"/>
      <c r="BW53" s="51"/>
      <c r="BX53" s="51"/>
      <c r="BY53" s="51"/>
      <c r="BZ53" s="51"/>
      <c r="CA53" s="51"/>
      <c r="CB53" s="51"/>
      <c r="CC53" s="51"/>
      <c r="CD53" s="51"/>
      <c r="CE53" s="98"/>
      <c r="CF53" s="98"/>
      <c r="CG53" s="98"/>
      <c r="CH53" s="98"/>
      <c r="CI53" s="98"/>
      <c r="CJ53" s="98"/>
    </row>
    <row r="54" spans="1:88" ht="33" customHeight="1" x14ac:dyDescent="0.25">
      <c r="A54" s="144"/>
      <c r="B54" s="108"/>
      <c r="C54" s="117"/>
      <c r="D54" s="118"/>
      <c r="E54" s="135"/>
      <c r="F54" s="106"/>
      <c r="G54" s="106"/>
      <c r="H54" s="149"/>
      <c r="I54" s="135"/>
      <c r="J54" s="106"/>
      <c r="K54" s="111"/>
      <c r="L54" s="108"/>
      <c r="M54" s="108"/>
      <c r="N54" s="108"/>
      <c r="O54" s="108"/>
      <c r="P54" s="108"/>
      <c r="Q54" s="108"/>
      <c r="R54" s="108"/>
      <c r="S54" s="108"/>
      <c r="T54" s="108"/>
      <c r="U54" s="108"/>
      <c r="V54" s="108"/>
      <c r="W54" s="108"/>
      <c r="X54" s="108"/>
      <c r="Y54" s="108"/>
      <c r="Z54" s="108"/>
      <c r="AA54" s="108"/>
      <c r="AB54" s="108"/>
      <c r="AC54" s="108"/>
      <c r="AD54" s="108"/>
      <c r="AE54" s="106"/>
      <c r="AF54" s="108"/>
      <c r="AG54" s="106"/>
      <c r="AH54" s="106" t="str">
        <f>+IF(OR(AF54=1,AF54&lt;=5),"Moderado",IF(OR(AF54=6,AF54&lt;=11),"Mayor","Catastrófico"))</f>
        <v>Moderado</v>
      </c>
      <c r="AI54" s="170"/>
      <c r="AJ54" s="106"/>
      <c r="AK54" s="111"/>
      <c r="AL54" s="111"/>
      <c r="AM54" s="135"/>
      <c r="AN54" s="135"/>
      <c r="AO54" s="81" t="str">
        <f t="shared" si="0"/>
        <v/>
      </c>
      <c r="AP54" s="135"/>
      <c r="AQ54" s="81" t="str">
        <f t="shared" si="1"/>
        <v/>
      </c>
      <c r="AR54" s="135"/>
      <c r="AS54" s="81" t="str">
        <f t="shared" si="2"/>
        <v/>
      </c>
      <c r="AT54" s="135"/>
      <c r="AU54" s="81" t="str">
        <f t="shared" si="3"/>
        <v/>
      </c>
      <c r="AV54" s="135"/>
      <c r="AW54" s="81" t="str">
        <f t="shared" si="4"/>
        <v/>
      </c>
      <c r="AX54" s="135"/>
      <c r="AY54" s="81" t="str">
        <f t="shared" si="5"/>
        <v/>
      </c>
      <c r="AZ54" s="135"/>
      <c r="BA54" s="81" t="str">
        <f t="shared" si="6"/>
        <v/>
      </c>
      <c r="BB54" s="138"/>
      <c r="BC54" s="138"/>
      <c r="BD54" s="135"/>
      <c r="BE54" s="138"/>
      <c r="BF54" s="138"/>
      <c r="BG54" s="138"/>
      <c r="BH54" s="106"/>
      <c r="BI54" s="104"/>
      <c r="BJ54" s="105"/>
      <c r="BK54" s="105"/>
      <c r="BL54" s="104"/>
      <c r="BM54" s="104"/>
      <c r="BN54" s="106"/>
      <c r="BO54" s="106"/>
      <c r="BP54" s="51"/>
      <c r="BQ54" s="51"/>
      <c r="BR54" s="51"/>
      <c r="BS54" s="51"/>
      <c r="BT54" s="51"/>
      <c r="BU54" s="51"/>
      <c r="BV54" s="51"/>
      <c r="BW54" s="51"/>
      <c r="BX54" s="51"/>
      <c r="BY54" s="51"/>
      <c r="BZ54" s="51"/>
      <c r="CA54" s="51"/>
      <c r="CB54" s="51"/>
      <c r="CC54" s="51"/>
      <c r="CD54" s="51"/>
      <c r="CE54" s="98"/>
      <c r="CF54" s="98"/>
      <c r="CG54" s="98"/>
      <c r="CH54" s="98"/>
      <c r="CI54" s="98"/>
      <c r="CJ54" s="98"/>
    </row>
    <row r="55" spans="1:88" ht="33" customHeight="1" x14ac:dyDescent="0.25">
      <c r="A55" s="144"/>
      <c r="B55" s="108"/>
      <c r="C55" s="117"/>
      <c r="D55" s="118"/>
      <c r="E55" s="135"/>
      <c r="F55" s="106"/>
      <c r="G55" s="106"/>
      <c r="H55" s="149"/>
      <c r="I55" s="135"/>
      <c r="J55" s="106"/>
      <c r="K55" s="111"/>
      <c r="L55" s="108"/>
      <c r="M55" s="108"/>
      <c r="N55" s="108"/>
      <c r="O55" s="108"/>
      <c r="P55" s="108"/>
      <c r="Q55" s="108"/>
      <c r="R55" s="108"/>
      <c r="S55" s="108"/>
      <c r="T55" s="108"/>
      <c r="U55" s="108"/>
      <c r="V55" s="108"/>
      <c r="W55" s="108"/>
      <c r="X55" s="108"/>
      <c r="Y55" s="108"/>
      <c r="Z55" s="108"/>
      <c r="AA55" s="108"/>
      <c r="AB55" s="108"/>
      <c r="AC55" s="108"/>
      <c r="AD55" s="108"/>
      <c r="AE55" s="106"/>
      <c r="AF55" s="108"/>
      <c r="AG55" s="106"/>
      <c r="AH55" s="106" t="str">
        <f>+IF(OR(AF55=1,AF55&lt;=5),"Moderado",IF(OR(AF55=6,AF55&lt;=11),"Mayor","Catastrófico"))</f>
        <v>Moderado</v>
      </c>
      <c r="AI55" s="170"/>
      <c r="AJ55" s="106"/>
      <c r="AK55" s="111"/>
      <c r="AL55" s="111"/>
      <c r="AM55" s="135"/>
      <c r="AN55" s="135"/>
      <c r="AO55" s="81" t="str">
        <f t="shared" si="0"/>
        <v/>
      </c>
      <c r="AP55" s="135"/>
      <c r="AQ55" s="81" t="str">
        <f t="shared" si="1"/>
        <v/>
      </c>
      <c r="AR55" s="135"/>
      <c r="AS55" s="81" t="str">
        <f t="shared" si="2"/>
        <v/>
      </c>
      <c r="AT55" s="135"/>
      <c r="AU55" s="81" t="str">
        <f t="shared" si="3"/>
        <v/>
      </c>
      <c r="AV55" s="135"/>
      <c r="AW55" s="81" t="str">
        <f t="shared" si="4"/>
        <v/>
      </c>
      <c r="AX55" s="135"/>
      <c r="AY55" s="81" t="str">
        <f t="shared" si="5"/>
        <v/>
      </c>
      <c r="AZ55" s="135"/>
      <c r="BA55" s="81" t="str">
        <f t="shared" si="6"/>
        <v/>
      </c>
      <c r="BB55" s="138"/>
      <c r="BC55" s="138"/>
      <c r="BD55" s="135"/>
      <c r="BE55" s="138"/>
      <c r="BF55" s="138"/>
      <c r="BG55" s="138"/>
      <c r="BH55" s="106"/>
      <c r="BI55" s="104"/>
      <c r="BJ55" s="105"/>
      <c r="BK55" s="105"/>
      <c r="BL55" s="104"/>
      <c r="BM55" s="104"/>
      <c r="BN55" s="106"/>
      <c r="BO55" s="106"/>
      <c r="BP55" s="51"/>
      <c r="BQ55" s="51"/>
      <c r="BR55" s="51"/>
      <c r="BS55" s="51"/>
      <c r="BT55" s="51"/>
      <c r="BU55" s="51"/>
      <c r="BV55" s="51"/>
      <c r="BW55" s="51"/>
      <c r="BX55" s="51"/>
      <c r="BY55" s="51"/>
      <c r="BZ55" s="51"/>
      <c r="CA55" s="51"/>
      <c r="CB55" s="51"/>
      <c r="CC55" s="51"/>
      <c r="CD55" s="51"/>
      <c r="CE55" s="98"/>
      <c r="CF55" s="98"/>
      <c r="CG55" s="98"/>
      <c r="CH55" s="98"/>
      <c r="CI55" s="98"/>
      <c r="CJ55" s="98"/>
    </row>
    <row r="56" spans="1:88" ht="15.75" customHeight="1" x14ac:dyDescent="0.25">
      <c r="A56" s="144"/>
      <c r="B56" s="108"/>
      <c r="C56" s="117"/>
      <c r="D56" s="118"/>
      <c r="E56" s="136"/>
      <c r="F56" s="106"/>
      <c r="G56" s="106"/>
      <c r="H56" s="150"/>
      <c r="I56" s="136"/>
      <c r="J56" s="106"/>
      <c r="K56" s="112"/>
      <c r="L56" s="108"/>
      <c r="M56" s="108"/>
      <c r="N56" s="108"/>
      <c r="O56" s="108"/>
      <c r="P56" s="108"/>
      <c r="Q56" s="108"/>
      <c r="R56" s="108"/>
      <c r="S56" s="108"/>
      <c r="T56" s="108"/>
      <c r="U56" s="108"/>
      <c r="V56" s="108"/>
      <c r="W56" s="108"/>
      <c r="X56" s="108"/>
      <c r="Y56" s="108"/>
      <c r="Z56" s="108"/>
      <c r="AA56" s="108"/>
      <c r="AB56" s="108"/>
      <c r="AC56" s="108"/>
      <c r="AD56" s="108"/>
      <c r="AE56" s="106"/>
      <c r="AF56" s="108"/>
      <c r="AG56" s="106"/>
      <c r="AH56" s="106" t="str">
        <f>+IF(OR(AF56=1,AF56&lt;=5),"Moderado",IF(OR(AF56=6,AF56&lt;=11),"Mayor","Catastrófico"))</f>
        <v>Moderado</v>
      </c>
      <c r="AI56" s="170"/>
      <c r="AJ56" s="106"/>
      <c r="AK56" s="112"/>
      <c r="AL56" s="112"/>
      <c r="AM56" s="136"/>
      <c r="AN56" s="136"/>
      <c r="AO56" s="81" t="str">
        <f t="shared" si="0"/>
        <v/>
      </c>
      <c r="AP56" s="136"/>
      <c r="AQ56" s="81" t="str">
        <f t="shared" si="1"/>
        <v/>
      </c>
      <c r="AR56" s="136"/>
      <c r="AS56" s="81" t="str">
        <f t="shared" si="2"/>
        <v/>
      </c>
      <c r="AT56" s="136"/>
      <c r="AU56" s="81" t="str">
        <f t="shared" si="3"/>
        <v/>
      </c>
      <c r="AV56" s="136"/>
      <c r="AW56" s="81" t="str">
        <f t="shared" si="4"/>
        <v/>
      </c>
      <c r="AX56" s="136"/>
      <c r="AY56" s="81" t="str">
        <f t="shared" si="5"/>
        <v/>
      </c>
      <c r="AZ56" s="136"/>
      <c r="BA56" s="81" t="str">
        <f t="shared" si="6"/>
        <v/>
      </c>
      <c r="BB56" s="139"/>
      <c r="BC56" s="139"/>
      <c r="BD56" s="136"/>
      <c r="BE56" s="139"/>
      <c r="BF56" s="139"/>
      <c r="BG56" s="139"/>
      <c r="BH56" s="106"/>
      <c r="BI56" s="104"/>
      <c r="BJ56" s="105"/>
      <c r="BK56" s="105"/>
      <c r="BL56" s="104"/>
      <c r="BM56" s="104"/>
      <c r="BN56" s="106"/>
      <c r="BO56" s="106"/>
      <c r="BP56" s="51"/>
      <c r="BQ56" s="51"/>
      <c r="BR56" s="51"/>
      <c r="BS56" s="51"/>
      <c r="BT56" s="51"/>
      <c r="BU56" s="51"/>
      <c r="BV56" s="51"/>
      <c r="BW56" s="51"/>
      <c r="BX56" s="51"/>
      <c r="BY56" s="51"/>
      <c r="BZ56" s="51"/>
      <c r="CA56" s="51"/>
      <c r="CB56" s="51"/>
      <c r="CC56" s="51"/>
      <c r="CD56" s="51"/>
      <c r="CE56" s="98"/>
      <c r="CF56" s="98"/>
      <c r="CG56" s="98"/>
      <c r="CH56" s="98"/>
      <c r="CI56" s="98"/>
      <c r="CJ56" s="98"/>
    </row>
    <row r="57" spans="1:88" ht="160.5" customHeight="1" x14ac:dyDescent="0.25">
      <c r="A57" s="144" t="s">
        <v>73</v>
      </c>
      <c r="B57" s="108" t="s">
        <v>214</v>
      </c>
      <c r="C57" s="117" t="s">
        <v>306</v>
      </c>
      <c r="D57" s="118" t="str">
        <f>+'Riesgo Corrupción'!C12</f>
        <v>Posibilidad de afectación reputacional por proferir decisiones disciplinarias contrarias a derecho en beneficio del sujeto procesal o de un interés particular</v>
      </c>
      <c r="E57" s="134" t="s">
        <v>318</v>
      </c>
      <c r="F57" s="106" t="s">
        <v>99</v>
      </c>
      <c r="G57" s="106" t="s">
        <v>143</v>
      </c>
      <c r="H57" s="88" t="s">
        <v>302</v>
      </c>
      <c r="I57" s="84" t="s">
        <v>296</v>
      </c>
      <c r="J57" s="106" t="s">
        <v>101</v>
      </c>
      <c r="K57" s="85" t="s">
        <v>228</v>
      </c>
      <c r="L57" s="108" t="s">
        <v>168</v>
      </c>
      <c r="M57" s="108" t="s">
        <v>168</v>
      </c>
      <c r="N57" s="108" t="s">
        <v>168</v>
      </c>
      <c r="O57" s="108" t="s">
        <v>168</v>
      </c>
      <c r="P57" s="108" t="s">
        <v>168</v>
      </c>
      <c r="Q57" s="108" t="s">
        <v>172</v>
      </c>
      <c r="R57" s="108" t="s">
        <v>172</v>
      </c>
      <c r="S57" s="108" t="s">
        <v>172</v>
      </c>
      <c r="T57" s="108" t="s">
        <v>168</v>
      </c>
      <c r="U57" s="108" t="s">
        <v>168</v>
      </c>
      <c r="V57" s="108" t="s">
        <v>168</v>
      </c>
      <c r="W57" s="108" t="s">
        <v>168</v>
      </c>
      <c r="X57" s="108" t="s">
        <v>168</v>
      </c>
      <c r="Y57" s="108" t="s">
        <v>168</v>
      </c>
      <c r="Z57" s="108" t="s">
        <v>168</v>
      </c>
      <c r="AA57" s="108" t="s">
        <v>172</v>
      </c>
      <c r="AB57" s="108" t="s">
        <v>168</v>
      </c>
      <c r="AC57" s="108" t="s">
        <v>172</v>
      </c>
      <c r="AD57" s="108" t="s">
        <v>172</v>
      </c>
      <c r="AE57" s="106">
        <f>COUNTIF(L57:AD62, "SI")</f>
        <v>13</v>
      </c>
      <c r="AF57" s="108" t="s">
        <v>130</v>
      </c>
      <c r="AG57" s="106">
        <f>+VLOOKUP(AF57,[6]Listados!$K$8:$L$12,2,0)</f>
        <v>3</v>
      </c>
      <c r="AH57" s="106" t="str">
        <f>+IF(OR(AE57=1,AE57&lt;=5),"Moderado",IF(OR(AE57=6,AE57&lt;=11),"Mayor","Catastrófico"))</f>
        <v>Catastrófico</v>
      </c>
      <c r="AI57" s="170" t="e">
        <f>+VLOOKUP(AH57,[6]Listados!K43:L47,2,0)</f>
        <v>#N/A</v>
      </c>
      <c r="AJ57" s="106" t="str">
        <f>IF(AND(AF57&lt;&gt;"",AH57&lt;&gt;""),VLOOKUP(AF57&amp;AH57,Listados!$M$3:$N$27,2,FALSE),"")</f>
        <v>Extremo</v>
      </c>
      <c r="AK57" s="110" t="str">
        <f>+'Descripción del Control '!B$7</f>
        <v>El Auditor designado por el jefe  de la Oficina de Asuntos Disciplinarios cada vez que reciba un proyecto de decisión  interlocutoria por parte de los profesionales del equipo de la Oficina de Asuntos Disciplinarios verifica que la decisión este ajustada a la ley  (constitución, leyes, normas, convenios internacionales) a través del cotejo normativo sobre el tema a tratar. Como evidecia de la ejecucion de control queda la base de datos control de decisiones del despacho, donde se relacionan las observaciones de cada uno de los expedientes.
En caso de requerir ajuste en el sentido de la decisión de fondo se remitirá al abogado que proyectó la decisión para que lo adecúe,  dejando evidencia en el formato de revisión de decisiones interlocutorias CDS-F001 debidamente diligenciado.</v>
      </c>
      <c r="AL57" s="110" t="s">
        <v>302</v>
      </c>
      <c r="AM57" s="134" t="s">
        <v>107</v>
      </c>
      <c r="AN57" s="134" t="s">
        <v>168</v>
      </c>
      <c r="AO57" s="81">
        <f>+IF(AN57="si",15,"")</f>
        <v>15</v>
      </c>
      <c r="AP57" s="134" t="s">
        <v>168</v>
      </c>
      <c r="AQ57" s="81">
        <f>+IF(AP57="si",15,"")</f>
        <v>15</v>
      </c>
      <c r="AR57" s="134" t="s">
        <v>168</v>
      </c>
      <c r="AS57" s="81">
        <f t="shared" si="2"/>
        <v>15</v>
      </c>
      <c r="AT57" s="134" t="s">
        <v>191</v>
      </c>
      <c r="AU57" s="81">
        <f t="shared" si="3"/>
        <v>15</v>
      </c>
      <c r="AV57" s="134" t="s">
        <v>168</v>
      </c>
      <c r="AW57" s="81">
        <f>+IF(AV57="si",15,"")</f>
        <v>15</v>
      </c>
      <c r="AX57" s="134" t="s">
        <v>168</v>
      </c>
      <c r="AY57" s="81">
        <f t="shared" si="5"/>
        <v>15</v>
      </c>
      <c r="AZ57" s="134" t="s">
        <v>169</v>
      </c>
      <c r="BA57" s="81">
        <f t="shared" si="6"/>
        <v>10</v>
      </c>
      <c r="BB57" s="137">
        <f t="shared" si="7"/>
        <v>100</v>
      </c>
      <c r="BC57" s="137" t="str">
        <f t="shared" si="8"/>
        <v>Fuerte</v>
      </c>
      <c r="BD57" s="134" t="s">
        <v>170</v>
      </c>
      <c r="BE57" s="137" t="str">
        <f t="shared" si="9"/>
        <v>Fuerte</v>
      </c>
      <c r="BF57" s="137" t="str">
        <f t="shared" si="10"/>
        <v>Fuerte</v>
      </c>
      <c r="BG57" s="137">
        <f t="shared" si="11"/>
        <v>100</v>
      </c>
      <c r="BH57" s="106">
        <f>AVERAGE(BG57:BG62)</f>
        <v>100</v>
      </c>
      <c r="BI57" s="104" t="str">
        <f>IF(BH57&lt;=50, "Débil", IF(BH57&lt;=99,"Moderado","Fuerte"))</f>
        <v>Fuerte</v>
      </c>
      <c r="BJ57" s="105">
        <f>+IF(BI57="Fuerte",2,IF(BI57="Moderado",1,0))</f>
        <v>2</v>
      </c>
      <c r="BK57" s="105">
        <f>+AG57-BJ57</f>
        <v>1</v>
      </c>
      <c r="BL57" s="104" t="str">
        <f>+VLOOKUP(BK57,Listados!$J$18:$K$24,2,TRUE)</f>
        <v>Rara Vez</v>
      </c>
      <c r="BM57" s="104" t="str">
        <f>IF(ISBLANK(AH57),"",AH57)</f>
        <v>Catastrófico</v>
      </c>
      <c r="BN57" s="106" t="str">
        <f>IF(AND(BL57&lt;&gt;"",BM57&lt;&gt;""),VLOOKUP(BL57&amp;BM57,Listados!$M$3:$N$27,2,FALSE),"")</f>
        <v>Extremo</v>
      </c>
      <c r="BO57" s="106" t="s">
        <v>133</v>
      </c>
      <c r="BP57" s="51"/>
      <c r="BQ57" s="51"/>
      <c r="BR57" s="51"/>
      <c r="BS57" s="51"/>
      <c r="BT57" s="51"/>
      <c r="BU57" s="51"/>
      <c r="BV57" s="51"/>
      <c r="BW57" s="51"/>
      <c r="BX57" s="51"/>
      <c r="BY57" s="51"/>
      <c r="BZ57" s="51"/>
      <c r="CA57" s="51"/>
      <c r="CB57" s="51"/>
      <c r="CC57" s="51"/>
      <c r="CD57" s="51"/>
      <c r="CE57" s="191" t="s">
        <v>463</v>
      </c>
      <c r="CF57" s="191" t="s">
        <v>459</v>
      </c>
      <c r="CG57" s="192" t="s">
        <v>460</v>
      </c>
      <c r="CH57" s="194">
        <v>45046</v>
      </c>
      <c r="CI57" s="98" t="s">
        <v>461</v>
      </c>
      <c r="CJ57" s="98" t="s">
        <v>462</v>
      </c>
    </row>
    <row r="58" spans="1:88" ht="125.25" customHeight="1" x14ac:dyDescent="0.25">
      <c r="A58" s="144"/>
      <c r="B58" s="108"/>
      <c r="C58" s="117"/>
      <c r="D58" s="118"/>
      <c r="E58" s="135"/>
      <c r="F58" s="106"/>
      <c r="G58" s="106"/>
      <c r="H58" s="88" t="s">
        <v>303</v>
      </c>
      <c r="I58" s="84" t="s">
        <v>296</v>
      </c>
      <c r="J58" s="106"/>
      <c r="K58" s="85" t="s">
        <v>229</v>
      </c>
      <c r="L58" s="108"/>
      <c r="M58" s="108"/>
      <c r="N58" s="108"/>
      <c r="O58" s="108"/>
      <c r="P58" s="108"/>
      <c r="Q58" s="108"/>
      <c r="R58" s="108"/>
      <c r="S58" s="108"/>
      <c r="T58" s="108"/>
      <c r="U58" s="108"/>
      <c r="V58" s="108"/>
      <c r="W58" s="108"/>
      <c r="X58" s="108"/>
      <c r="Y58" s="108"/>
      <c r="Z58" s="108"/>
      <c r="AA58" s="108"/>
      <c r="AB58" s="108"/>
      <c r="AC58" s="108"/>
      <c r="AD58" s="108"/>
      <c r="AE58" s="106"/>
      <c r="AF58" s="108"/>
      <c r="AG58" s="106"/>
      <c r="AH58" s="106" t="str">
        <f>+IF(OR(AF58=1,AF58&lt;=5),"Moderado",IF(OR(AF58=6,AF58&lt;=11),"Mayor","Catastrófico"))</f>
        <v>Moderado</v>
      </c>
      <c r="AI58" s="170"/>
      <c r="AJ58" s="106"/>
      <c r="AK58" s="111"/>
      <c r="AL58" s="111"/>
      <c r="AM58" s="135"/>
      <c r="AN58" s="135"/>
      <c r="AO58" s="81" t="str">
        <f t="shared" si="0"/>
        <v/>
      </c>
      <c r="AP58" s="135"/>
      <c r="AQ58" s="81" t="str">
        <f t="shared" si="1"/>
        <v/>
      </c>
      <c r="AR58" s="135"/>
      <c r="AS58" s="81" t="str">
        <f t="shared" si="2"/>
        <v/>
      </c>
      <c r="AT58" s="135"/>
      <c r="AU58" s="81" t="str">
        <f t="shared" si="3"/>
        <v/>
      </c>
      <c r="AV58" s="135"/>
      <c r="AW58" s="81" t="str">
        <f t="shared" si="4"/>
        <v/>
      </c>
      <c r="AX58" s="135"/>
      <c r="AY58" s="81" t="str">
        <f t="shared" si="5"/>
        <v/>
      </c>
      <c r="AZ58" s="135"/>
      <c r="BA58" s="81" t="str">
        <f t="shared" si="6"/>
        <v/>
      </c>
      <c r="BB58" s="138"/>
      <c r="BC58" s="138"/>
      <c r="BD58" s="135"/>
      <c r="BE58" s="138"/>
      <c r="BF58" s="138"/>
      <c r="BG58" s="138"/>
      <c r="BH58" s="106"/>
      <c r="BI58" s="104"/>
      <c r="BJ58" s="105"/>
      <c r="BK58" s="105"/>
      <c r="BL58" s="104"/>
      <c r="BM58" s="104"/>
      <c r="BN58" s="106"/>
      <c r="BO58" s="106"/>
      <c r="BP58" s="51"/>
      <c r="BQ58" s="51"/>
      <c r="BR58" s="51"/>
      <c r="BS58" s="51"/>
      <c r="BT58" s="51"/>
      <c r="BU58" s="51"/>
      <c r="BV58" s="51"/>
      <c r="BW58" s="51"/>
      <c r="BX58" s="51"/>
      <c r="BY58" s="51"/>
      <c r="BZ58" s="51"/>
      <c r="CA58" s="51"/>
      <c r="CB58" s="51"/>
      <c r="CC58" s="51"/>
      <c r="CD58" s="51"/>
      <c r="CE58" s="191"/>
      <c r="CF58" s="191"/>
      <c r="CG58" s="193"/>
      <c r="CH58" s="98"/>
      <c r="CI58" s="98"/>
      <c r="CJ58" s="98"/>
    </row>
    <row r="59" spans="1:88" ht="93" customHeight="1" x14ac:dyDescent="0.25">
      <c r="A59" s="144"/>
      <c r="B59" s="108"/>
      <c r="C59" s="117"/>
      <c r="D59" s="118"/>
      <c r="E59" s="135"/>
      <c r="F59" s="106"/>
      <c r="G59" s="106"/>
      <c r="H59" s="88" t="s">
        <v>304</v>
      </c>
      <c r="I59" s="84" t="s">
        <v>296</v>
      </c>
      <c r="J59" s="106"/>
      <c r="K59" s="110" t="s">
        <v>230</v>
      </c>
      <c r="L59" s="108"/>
      <c r="M59" s="108"/>
      <c r="N59" s="108"/>
      <c r="O59" s="108"/>
      <c r="P59" s="108"/>
      <c r="Q59" s="108"/>
      <c r="R59" s="108"/>
      <c r="S59" s="108"/>
      <c r="T59" s="108"/>
      <c r="U59" s="108"/>
      <c r="V59" s="108"/>
      <c r="W59" s="108"/>
      <c r="X59" s="108"/>
      <c r="Y59" s="108"/>
      <c r="Z59" s="108"/>
      <c r="AA59" s="108"/>
      <c r="AB59" s="108"/>
      <c r="AC59" s="108"/>
      <c r="AD59" s="108"/>
      <c r="AE59" s="106"/>
      <c r="AF59" s="108"/>
      <c r="AG59" s="106"/>
      <c r="AH59" s="106" t="str">
        <f>+IF(OR(AF59=1,AF59&lt;=5),"Moderado",IF(OR(AF59=6,AF59&lt;=11),"Mayor","Catastrófico"))</f>
        <v>Moderado</v>
      </c>
      <c r="AI59" s="170"/>
      <c r="AJ59" s="106"/>
      <c r="AK59" s="111"/>
      <c r="AL59" s="111"/>
      <c r="AM59" s="135"/>
      <c r="AN59" s="135"/>
      <c r="AO59" s="81" t="str">
        <f t="shared" si="0"/>
        <v/>
      </c>
      <c r="AP59" s="135"/>
      <c r="AQ59" s="81" t="str">
        <f t="shared" si="1"/>
        <v/>
      </c>
      <c r="AR59" s="135"/>
      <c r="AS59" s="81" t="str">
        <f t="shared" si="2"/>
        <v/>
      </c>
      <c r="AT59" s="135"/>
      <c r="AU59" s="81" t="str">
        <f t="shared" si="3"/>
        <v/>
      </c>
      <c r="AV59" s="135"/>
      <c r="AW59" s="81" t="str">
        <f t="shared" si="4"/>
        <v/>
      </c>
      <c r="AX59" s="135"/>
      <c r="AY59" s="81" t="str">
        <f t="shared" si="5"/>
        <v/>
      </c>
      <c r="AZ59" s="135"/>
      <c r="BA59" s="81" t="str">
        <f t="shared" si="6"/>
        <v/>
      </c>
      <c r="BB59" s="138"/>
      <c r="BC59" s="138"/>
      <c r="BD59" s="135"/>
      <c r="BE59" s="138"/>
      <c r="BF59" s="138"/>
      <c r="BG59" s="138"/>
      <c r="BH59" s="106"/>
      <c r="BI59" s="104"/>
      <c r="BJ59" s="105"/>
      <c r="BK59" s="105"/>
      <c r="BL59" s="104"/>
      <c r="BM59" s="104"/>
      <c r="BN59" s="106"/>
      <c r="BO59" s="106"/>
      <c r="BP59" s="51"/>
      <c r="BQ59" s="51"/>
      <c r="BR59" s="51"/>
      <c r="BS59" s="51"/>
      <c r="BT59" s="51"/>
      <c r="BU59" s="51"/>
      <c r="BV59" s="51"/>
      <c r="BW59" s="51"/>
      <c r="BX59" s="51"/>
      <c r="BY59" s="51"/>
      <c r="BZ59" s="51"/>
      <c r="CA59" s="51"/>
      <c r="CB59" s="51"/>
      <c r="CC59" s="51"/>
      <c r="CD59" s="51"/>
      <c r="CE59" s="191" t="s">
        <v>464</v>
      </c>
      <c r="CF59" s="191" t="s">
        <v>459</v>
      </c>
      <c r="CG59" s="98" t="s">
        <v>465</v>
      </c>
      <c r="CH59" s="194">
        <v>45137</v>
      </c>
      <c r="CI59" s="98" t="s">
        <v>466</v>
      </c>
      <c r="CJ59" s="98" t="s">
        <v>462</v>
      </c>
    </row>
    <row r="60" spans="1:88" ht="22.5" customHeight="1" x14ac:dyDescent="0.25">
      <c r="A60" s="144"/>
      <c r="B60" s="108"/>
      <c r="C60" s="117"/>
      <c r="D60" s="118"/>
      <c r="E60" s="135"/>
      <c r="F60" s="106"/>
      <c r="G60" s="106"/>
      <c r="H60" s="145" t="s">
        <v>305</v>
      </c>
      <c r="I60" s="108" t="s">
        <v>296</v>
      </c>
      <c r="J60" s="106"/>
      <c r="K60" s="111"/>
      <c r="L60" s="108"/>
      <c r="M60" s="108"/>
      <c r="N60" s="108"/>
      <c r="O60" s="108"/>
      <c r="P60" s="108"/>
      <c r="Q60" s="108"/>
      <c r="R60" s="108"/>
      <c r="S60" s="108"/>
      <c r="T60" s="108"/>
      <c r="U60" s="108"/>
      <c r="V60" s="108"/>
      <c r="W60" s="108"/>
      <c r="X60" s="108"/>
      <c r="Y60" s="108"/>
      <c r="Z60" s="108"/>
      <c r="AA60" s="108"/>
      <c r="AB60" s="108"/>
      <c r="AC60" s="108"/>
      <c r="AD60" s="108"/>
      <c r="AE60" s="106"/>
      <c r="AF60" s="108"/>
      <c r="AG60" s="106"/>
      <c r="AH60" s="106" t="str">
        <f>+IF(OR(AF60=1,AF60&lt;=5),"Moderado",IF(OR(AF60=6,AF60&lt;=11),"Mayor","Catastrófico"))</f>
        <v>Moderado</v>
      </c>
      <c r="AI60" s="170"/>
      <c r="AJ60" s="106"/>
      <c r="AK60" s="111"/>
      <c r="AL60" s="111"/>
      <c r="AM60" s="135"/>
      <c r="AN60" s="135"/>
      <c r="AO60" s="81" t="str">
        <f t="shared" si="0"/>
        <v/>
      </c>
      <c r="AP60" s="135"/>
      <c r="AQ60" s="81" t="str">
        <f t="shared" si="1"/>
        <v/>
      </c>
      <c r="AR60" s="135"/>
      <c r="AS60" s="81" t="str">
        <f t="shared" si="2"/>
        <v/>
      </c>
      <c r="AT60" s="135"/>
      <c r="AU60" s="81" t="str">
        <f t="shared" si="3"/>
        <v/>
      </c>
      <c r="AV60" s="135"/>
      <c r="AW60" s="81" t="str">
        <f t="shared" si="4"/>
        <v/>
      </c>
      <c r="AX60" s="135"/>
      <c r="AY60" s="81" t="str">
        <f t="shared" si="5"/>
        <v/>
      </c>
      <c r="AZ60" s="135"/>
      <c r="BA60" s="81" t="str">
        <f t="shared" si="6"/>
        <v/>
      </c>
      <c r="BB60" s="138"/>
      <c r="BC60" s="138"/>
      <c r="BD60" s="135"/>
      <c r="BE60" s="138"/>
      <c r="BF60" s="138"/>
      <c r="BG60" s="138"/>
      <c r="BH60" s="106"/>
      <c r="BI60" s="104"/>
      <c r="BJ60" s="105"/>
      <c r="BK60" s="105"/>
      <c r="BL60" s="104"/>
      <c r="BM60" s="104"/>
      <c r="BN60" s="106"/>
      <c r="BO60" s="106"/>
      <c r="BP60" s="51"/>
      <c r="BQ60" s="51"/>
      <c r="BR60" s="51"/>
      <c r="BS60" s="51"/>
      <c r="BT60" s="51"/>
      <c r="BU60" s="51"/>
      <c r="BV60" s="51"/>
      <c r="BW60" s="51"/>
      <c r="BX60" s="51"/>
      <c r="BY60" s="51"/>
      <c r="BZ60" s="51"/>
      <c r="CA60" s="51"/>
      <c r="CB60" s="51"/>
      <c r="CC60" s="51"/>
      <c r="CD60" s="51"/>
      <c r="CE60" s="191"/>
      <c r="CF60" s="191"/>
      <c r="CG60" s="98"/>
      <c r="CH60" s="194"/>
      <c r="CI60" s="98"/>
      <c r="CJ60" s="98"/>
    </row>
    <row r="61" spans="1:88" ht="22.5" customHeight="1" x14ac:dyDescent="0.25">
      <c r="A61" s="144"/>
      <c r="B61" s="108"/>
      <c r="C61" s="117"/>
      <c r="D61" s="118"/>
      <c r="E61" s="135"/>
      <c r="F61" s="106"/>
      <c r="G61" s="106"/>
      <c r="H61" s="146"/>
      <c r="I61" s="108"/>
      <c r="J61" s="106"/>
      <c r="K61" s="111"/>
      <c r="L61" s="108"/>
      <c r="M61" s="108"/>
      <c r="N61" s="108"/>
      <c r="O61" s="108"/>
      <c r="P61" s="108"/>
      <c r="Q61" s="108"/>
      <c r="R61" s="108"/>
      <c r="S61" s="108"/>
      <c r="T61" s="108"/>
      <c r="U61" s="108"/>
      <c r="V61" s="108"/>
      <c r="W61" s="108"/>
      <c r="X61" s="108"/>
      <c r="Y61" s="108"/>
      <c r="Z61" s="108"/>
      <c r="AA61" s="108"/>
      <c r="AB61" s="108"/>
      <c r="AC61" s="108"/>
      <c r="AD61" s="108"/>
      <c r="AE61" s="106"/>
      <c r="AF61" s="108"/>
      <c r="AG61" s="106"/>
      <c r="AH61" s="106" t="str">
        <f>+IF(OR(AF61=1,AF61&lt;=5),"Moderado",IF(OR(AF61=6,AF61&lt;=11),"Mayor","Catastrófico"))</f>
        <v>Moderado</v>
      </c>
      <c r="AI61" s="170"/>
      <c r="AJ61" s="106"/>
      <c r="AK61" s="111"/>
      <c r="AL61" s="111"/>
      <c r="AM61" s="135"/>
      <c r="AN61" s="135"/>
      <c r="AO61" s="81" t="str">
        <f t="shared" si="0"/>
        <v/>
      </c>
      <c r="AP61" s="135"/>
      <c r="AQ61" s="81" t="str">
        <f t="shared" si="1"/>
        <v/>
      </c>
      <c r="AR61" s="135"/>
      <c r="AS61" s="81" t="str">
        <f t="shared" si="2"/>
        <v/>
      </c>
      <c r="AT61" s="135"/>
      <c r="AU61" s="81" t="str">
        <f t="shared" si="3"/>
        <v/>
      </c>
      <c r="AV61" s="135"/>
      <c r="AW61" s="81" t="str">
        <f t="shared" si="4"/>
        <v/>
      </c>
      <c r="AX61" s="135"/>
      <c r="AY61" s="81" t="str">
        <f t="shared" si="5"/>
        <v/>
      </c>
      <c r="AZ61" s="135"/>
      <c r="BA61" s="81" t="str">
        <f t="shared" si="6"/>
        <v/>
      </c>
      <c r="BB61" s="138"/>
      <c r="BC61" s="138"/>
      <c r="BD61" s="135"/>
      <c r="BE61" s="138"/>
      <c r="BF61" s="138"/>
      <c r="BG61" s="138"/>
      <c r="BH61" s="106"/>
      <c r="BI61" s="104"/>
      <c r="BJ61" s="105"/>
      <c r="BK61" s="105"/>
      <c r="BL61" s="104"/>
      <c r="BM61" s="104"/>
      <c r="BN61" s="106"/>
      <c r="BO61" s="106"/>
      <c r="BP61" s="51"/>
      <c r="BQ61" s="51"/>
      <c r="BR61" s="51"/>
      <c r="BS61" s="51"/>
      <c r="BT61" s="51"/>
      <c r="BU61" s="51"/>
      <c r="BV61" s="51"/>
      <c r="BW61" s="51"/>
      <c r="BX61" s="51"/>
      <c r="BY61" s="51"/>
      <c r="BZ61" s="51"/>
      <c r="CA61" s="51"/>
      <c r="CB61" s="51"/>
      <c r="CC61" s="51"/>
      <c r="CD61" s="51"/>
      <c r="CE61" s="191"/>
      <c r="CF61" s="191"/>
      <c r="CG61" s="98"/>
      <c r="CH61" s="194"/>
      <c r="CI61" s="98"/>
      <c r="CJ61" s="98"/>
    </row>
    <row r="62" spans="1:88" ht="15.75" customHeight="1" x14ac:dyDescent="0.25">
      <c r="A62" s="144"/>
      <c r="B62" s="108"/>
      <c r="C62" s="117"/>
      <c r="D62" s="118"/>
      <c r="E62" s="136"/>
      <c r="F62" s="106"/>
      <c r="G62" s="106"/>
      <c r="H62" s="147"/>
      <c r="I62" s="108"/>
      <c r="J62" s="106"/>
      <c r="K62" s="112"/>
      <c r="L62" s="108"/>
      <c r="M62" s="108"/>
      <c r="N62" s="108"/>
      <c r="O62" s="108"/>
      <c r="P62" s="108"/>
      <c r="Q62" s="108"/>
      <c r="R62" s="108"/>
      <c r="S62" s="108"/>
      <c r="T62" s="108"/>
      <c r="U62" s="108"/>
      <c r="V62" s="108"/>
      <c r="W62" s="108"/>
      <c r="X62" s="108"/>
      <c r="Y62" s="108"/>
      <c r="Z62" s="108"/>
      <c r="AA62" s="108"/>
      <c r="AB62" s="108"/>
      <c r="AC62" s="108"/>
      <c r="AD62" s="108"/>
      <c r="AE62" s="106"/>
      <c r="AF62" s="108"/>
      <c r="AG62" s="106"/>
      <c r="AH62" s="106" t="str">
        <f>+IF(OR(AF62=1,AF62&lt;=5),"Moderado",IF(OR(AF62=6,AF62&lt;=11),"Mayor","Catastrófico"))</f>
        <v>Moderado</v>
      </c>
      <c r="AI62" s="170"/>
      <c r="AJ62" s="106"/>
      <c r="AK62" s="112"/>
      <c r="AL62" s="112"/>
      <c r="AM62" s="136"/>
      <c r="AN62" s="136"/>
      <c r="AO62" s="81" t="str">
        <f t="shared" si="0"/>
        <v/>
      </c>
      <c r="AP62" s="136"/>
      <c r="AQ62" s="81" t="str">
        <f t="shared" si="1"/>
        <v/>
      </c>
      <c r="AR62" s="136"/>
      <c r="AS62" s="81" t="str">
        <f t="shared" si="2"/>
        <v/>
      </c>
      <c r="AT62" s="136"/>
      <c r="AU62" s="81" t="str">
        <f t="shared" si="3"/>
        <v/>
      </c>
      <c r="AV62" s="136"/>
      <c r="AW62" s="81" t="str">
        <f t="shared" si="4"/>
        <v/>
      </c>
      <c r="AX62" s="136"/>
      <c r="AY62" s="81" t="str">
        <f t="shared" si="5"/>
        <v/>
      </c>
      <c r="AZ62" s="136"/>
      <c r="BA62" s="81" t="str">
        <f t="shared" si="6"/>
        <v/>
      </c>
      <c r="BB62" s="139"/>
      <c r="BC62" s="139"/>
      <c r="BD62" s="136"/>
      <c r="BE62" s="139"/>
      <c r="BF62" s="139"/>
      <c r="BG62" s="139"/>
      <c r="BH62" s="106"/>
      <c r="BI62" s="104"/>
      <c r="BJ62" s="105"/>
      <c r="BK62" s="105"/>
      <c r="BL62" s="104"/>
      <c r="BM62" s="104"/>
      <c r="BN62" s="106"/>
      <c r="BO62" s="106"/>
      <c r="BP62" s="51"/>
      <c r="BQ62" s="51"/>
      <c r="BR62" s="51"/>
      <c r="BS62" s="51"/>
      <c r="BT62" s="51"/>
      <c r="BU62" s="51"/>
      <c r="BV62" s="51"/>
      <c r="BW62" s="51"/>
      <c r="BX62" s="51"/>
      <c r="BY62" s="51"/>
      <c r="BZ62" s="51"/>
      <c r="CA62" s="51"/>
      <c r="CB62" s="51"/>
      <c r="CC62" s="51"/>
      <c r="CD62" s="51"/>
      <c r="CE62" s="191"/>
      <c r="CF62" s="191"/>
      <c r="CG62" s="98"/>
      <c r="CH62" s="194"/>
      <c r="CI62" s="98"/>
      <c r="CJ62" s="98"/>
    </row>
    <row r="63" spans="1:88" ht="85.5" customHeight="1" x14ac:dyDescent="0.25">
      <c r="A63" s="144" t="s">
        <v>74</v>
      </c>
      <c r="B63" s="108" t="s">
        <v>211</v>
      </c>
      <c r="C63" s="117" t="s">
        <v>293</v>
      </c>
      <c r="D63" s="118" t="str">
        <f>+'Riesgo Corrupción'!C13</f>
        <v>Posibilidad de afectación reputacionaly económica por la vinculación a la planta de personal de la institución sin el cumplimiento de la normatividad establecida y/o lineamientos establecidos en materia de administración de personal o de conflictos de interés con el objeto de favorecer a un particular.</v>
      </c>
      <c r="E63" s="134" t="s">
        <v>318</v>
      </c>
      <c r="F63" s="106" t="s">
        <v>99</v>
      </c>
      <c r="G63" s="106" t="s">
        <v>143</v>
      </c>
      <c r="H63" s="151" t="s">
        <v>473</v>
      </c>
      <c r="I63" s="134" t="s">
        <v>296</v>
      </c>
      <c r="J63" s="106" t="s">
        <v>101</v>
      </c>
      <c r="K63" s="85" t="s">
        <v>231</v>
      </c>
      <c r="L63" s="108" t="s">
        <v>168</v>
      </c>
      <c r="M63" s="108" t="s">
        <v>168</v>
      </c>
      <c r="N63" s="108" t="s">
        <v>168</v>
      </c>
      <c r="O63" s="108" t="s">
        <v>168</v>
      </c>
      <c r="P63" s="108" t="s">
        <v>168</v>
      </c>
      <c r="Q63" s="108" t="s">
        <v>172</v>
      </c>
      <c r="R63" s="108" t="s">
        <v>168</v>
      </c>
      <c r="S63" s="108" t="s">
        <v>172</v>
      </c>
      <c r="T63" s="108" t="s">
        <v>168</v>
      </c>
      <c r="U63" s="108" t="s">
        <v>168</v>
      </c>
      <c r="V63" s="108" t="s">
        <v>168</v>
      </c>
      <c r="W63" s="108" t="s">
        <v>168</v>
      </c>
      <c r="X63" s="108" t="s">
        <v>168</v>
      </c>
      <c r="Y63" s="108" t="s">
        <v>168</v>
      </c>
      <c r="Z63" s="108" t="s">
        <v>168</v>
      </c>
      <c r="AA63" s="108" t="s">
        <v>172</v>
      </c>
      <c r="AB63" s="108" t="s">
        <v>168</v>
      </c>
      <c r="AC63" s="108" t="s">
        <v>168</v>
      </c>
      <c r="AD63" s="108" t="s">
        <v>172</v>
      </c>
      <c r="AE63" s="106">
        <f>COUNTIF(L63:AD68, "SI")</f>
        <v>15</v>
      </c>
      <c r="AF63" s="108" t="s">
        <v>130</v>
      </c>
      <c r="AG63" s="106">
        <f>+VLOOKUP(AF63,[6]Listados!$K$8:$L$12,2,0)</f>
        <v>3</v>
      </c>
      <c r="AH63" s="106" t="str">
        <f>+IF(OR(AE63=1,AE63&lt;=5),"Moderado",IF(OR(AE63=6,AE63&lt;=11),"Mayor","Catastrófico"))</f>
        <v>Catastrófico</v>
      </c>
      <c r="AI63" s="170" t="e">
        <f>+VLOOKUP(AH63,[6]Listados!K49:L53,2,0)</f>
        <v>#N/A</v>
      </c>
      <c r="AJ63" s="106" t="str">
        <f>IF(AND(AF63&lt;&gt;"",AH63&lt;&gt;""),VLOOKUP(AF63&amp;AH63,Listados!$M$3:$N$27,2,FALSE),"")</f>
        <v>Extremo</v>
      </c>
      <c r="AK63" s="110" t="str">
        <f>+'Descripción del Control '!B$8</f>
        <v>Cada vez que se va a realizar una vinculación de personal, el profesional designado por la Dirección de Gestión de Talento Humano para realizar el trámite de incorporación, verifica si la persona a vincular a la SDG cumple con los requisitos de formación académica y experiencia definidos en el manual específico de funciones y competencias laborales, y normatividad vigente, consultando vía internet e imprimiendo antecedentes disciplinarios, fiscales, judiciales, inhabilidad y sanciones. Asímismo verifica el diligenciamiento del formato  Formato de Declaración de Inhabilidades, Incompatibilidades e Inexistencias de Conflicto de Interés y Obligaciones código GCO-GTH-F047.
En caso de no cumplir con los requisitos el(a) director(a) de Gestión de Talento Humano informa al nominador o a la Comisión Nacional del Servicio Civil según el tipo de nombramiento, dando cumplimiento a lo establecido en el GCO-GTH-P001. Como evidencia esta la hoja de vida con soportes, antecedentes y certificación de cumplimiento.</v>
      </c>
      <c r="AL63" s="110" t="s">
        <v>224</v>
      </c>
      <c r="AM63" s="134" t="s">
        <v>107</v>
      </c>
      <c r="AN63" s="134" t="s">
        <v>168</v>
      </c>
      <c r="AO63" s="81">
        <f>+IF(AN63="si",15,"")</f>
        <v>15</v>
      </c>
      <c r="AP63" s="134" t="s">
        <v>168</v>
      </c>
      <c r="AQ63" s="81">
        <f>+IF(AP63="si",15,"")</f>
        <v>15</v>
      </c>
      <c r="AR63" s="134" t="s">
        <v>168</v>
      </c>
      <c r="AS63" s="81">
        <f t="shared" si="2"/>
        <v>15</v>
      </c>
      <c r="AT63" s="134" t="s">
        <v>191</v>
      </c>
      <c r="AU63" s="81">
        <f t="shared" si="3"/>
        <v>15</v>
      </c>
      <c r="AV63" s="134" t="s">
        <v>168</v>
      </c>
      <c r="AW63" s="81">
        <f>+IF(AV63="si",15,"")</f>
        <v>15</v>
      </c>
      <c r="AX63" s="134" t="s">
        <v>168</v>
      </c>
      <c r="AY63" s="81">
        <f t="shared" si="5"/>
        <v>15</v>
      </c>
      <c r="AZ63" s="134" t="s">
        <v>169</v>
      </c>
      <c r="BA63" s="81">
        <f t="shared" si="6"/>
        <v>10</v>
      </c>
      <c r="BB63" s="137">
        <f t="shared" si="7"/>
        <v>100</v>
      </c>
      <c r="BC63" s="137" t="str">
        <f t="shared" si="8"/>
        <v>Fuerte</v>
      </c>
      <c r="BD63" s="134" t="s">
        <v>170</v>
      </c>
      <c r="BE63" s="137" t="str">
        <f t="shared" si="9"/>
        <v>Fuerte</v>
      </c>
      <c r="BF63" s="137" t="str">
        <f t="shared" si="10"/>
        <v>Fuerte</v>
      </c>
      <c r="BG63" s="137">
        <f t="shared" si="11"/>
        <v>100</v>
      </c>
      <c r="BH63" s="106">
        <f>AVERAGE(BG63:BG68)</f>
        <v>100</v>
      </c>
      <c r="BI63" s="104" t="str">
        <f>IF(BH63&lt;=50, "Débil", IF(BH63&lt;=99,"Moderado","Fuerte"))</f>
        <v>Fuerte</v>
      </c>
      <c r="BJ63" s="105">
        <f>+IF(BI63="Fuerte",2,IF(BI63="Moderado",1,0))</f>
        <v>2</v>
      </c>
      <c r="BK63" s="105">
        <f>+AG63-BJ63</f>
        <v>1</v>
      </c>
      <c r="BL63" s="104" t="str">
        <f>+VLOOKUP(BK63,Listados!$J$18:$K$24,2,TRUE)</f>
        <v>Rara Vez</v>
      </c>
      <c r="BM63" s="104" t="str">
        <f>IF(ISBLANK(AH63),"",AH63)</f>
        <v>Catastrófico</v>
      </c>
      <c r="BN63" s="106" t="str">
        <f>IF(AND(BL63&lt;&gt;"",BM63&lt;&gt;""),VLOOKUP(BL63&amp;BM63,Listados!$M$3:$N$27,2,FALSE),"")</f>
        <v>Extremo</v>
      </c>
      <c r="BO63" s="106" t="s">
        <v>133</v>
      </c>
      <c r="BP63" s="51"/>
      <c r="BQ63" s="51"/>
      <c r="BR63" s="51"/>
      <c r="BS63" s="51"/>
      <c r="BT63" s="51"/>
      <c r="BU63" s="51"/>
      <c r="BV63" s="51"/>
      <c r="BW63" s="51"/>
      <c r="BX63" s="51"/>
      <c r="BY63" s="51"/>
      <c r="BZ63" s="51"/>
      <c r="CA63" s="51"/>
      <c r="CB63" s="51"/>
      <c r="CC63" s="51"/>
      <c r="CD63" s="51"/>
      <c r="CE63" s="191" t="s">
        <v>477</v>
      </c>
      <c r="CF63" s="213" t="s">
        <v>478</v>
      </c>
      <c r="CG63" s="214">
        <v>44927</v>
      </c>
      <c r="CH63" s="215">
        <v>45047</v>
      </c>
      <c r="CI63" s="214" t="s">
        <v>444</v>
      </c>
      <c r="CJ63" s="216" t="s">
        <v>479</v>
      </c>
    </row>
    <row r="64" spans="1:88" ht="37.5" customHeight="1" x14ac:dyDescent="0.25">
      <c r="A64" s="144"/>
      <c r="B64" s="108"/>
      <c r="C64" s="117"/>
      <c r="D64" s="118"/>
      <c r="E64" s="135"/>
      <c r="F64" s="106"/>
      <c r="G64" s="106"/>
      <c r="H64" s="152"/>
      <c r="I64" s="135"/>
      <c r="J64" s="106"/>
      <c r="K64" s="75" t="s">
        <v>232</v>
      </c>
      <c r="L64" s="108"/>
      <c r="M64" s="108"/>
      <c r="N64" s="108"/>
      <c r="O64" s="108"/>
      <c r="P64" s="108"/>
      <c r="Q64" s="108"/>
      <c r="R64" s="108"/>
      <c r="S64" s="108"/>
      <c r="T64" s="108"/>
      <c r="U64" s="108"/>
      <c r="V64" s="108"/>
      <c r="W64" s="108"/>
      <c r="X64" s="108"/>
      <c r="Y64" s="108"/>
      <c r="Z64" s="108"/>
      <c r="AA64" s="108"/>
      <c r="AB64" s="108"/>
      <c r="AC64" s="108"/>
      <c r="AD64" s="108"/>
      <c r="AE64" s="106"/>
      <c r="AF64" s="108"/>
      <c r="AG64" s="106"/>
      <c r="AH64" s="106" t="str">
        <f>+IF(OR(AF64=1,AF64&lt;=5),"Moderado",IF(OR(AF64=6,AF64&lt;=11),"Mayor","Catastrófico"))</f>
        <v>Moderado</v>
      </c>
      <c r="AI64" s="170"/>
      <c r="AJ64" s="106"/>
      <c r="AK64" s="111"/>
      <c r="AL64" s="111"/>
      <c r="AM64" s="135"/>
      <c r="AN64" s="135"/>
      <c r="AO64" s="81" t="str">
        <f t="shared" si="0"/>
        <v/>
      </c>
      <c r="AP64" s="135"/>
      <c r="AQ64" s="81" t="str">
        <f t="shared" si="1"/>
        <v/>
      </c>
      <c r="AR64" s="135"/>
      <c r="AS64" s="81" t="str">
        <f t="shared" si="2"/>
        <v/>
      </c>
      <c r="AT64" s="135"/>
      <c r="AU64" s="81" t="str">
        <f t="shared" si="3"/>
        <v/>
      </c>
      <c r="AV64" s="135"/>
      <c r="AW64" s="81" t="str">
        <f t="shared" si="4"/>
        <v/>
      </c>
      <c r="AX64" s="135"/>
      <c r="AY64" s="81" t="str">
        <f t="shared" si="5"/>
        <v/>
      </c>
      <c r="AZ64" s="135"/>
      <c r="BA64" s="81" t="str">
        <f t="shared" si="6"/>
        <v/>
      </c>
      <c r="BB64" s="138"/>
      <c r="BC64" s="138"/>
      <c r="BD64" s="135"/>
      <c r="BE64" s="138"/>
      <c r="BF64" s="138"/>
      <c r="BG64" s="138"/>
      <c r="BH64" s="106"/>
      <c r="BI64" s="104"/>
      <c r="BJ64" s="105"/>
      <c r="BK64" s="105"/>
      <c r="BL64" s="104"/>
      <c r="BM64" s="104"/>
      <c r="BN64" s="106"/>
      <c r="BO64" s="106"/>
      <c r="BP64" s="51"/>
      <c r="BQ64" s="51"/>
      <c r="BR64" s="51"/>
      <c r="BS64" s="51"/>
      <c r="BT64" s="51"/>
      <c r="BU64" s="51"/>
      <c r="BV64" s="51"/>
      <c r="BW64" s="51"/>
      <c r="BX64" s="51"/>
      <c r="BY64" s="51"/>
      <c r="BZ64" s="51"/>
      <c r="CA64" s="51"/>
      <c r="CB64" s="51"/>
      <c r="CC64" s="51"/>
      <c r="CD64" s="51"/>
      <c r="CE64" s="191"/>
      <c r="CF64" s="213"/>
      <c r="CG64" s="213"/>
      <c r="CH64" s="215"/>
      <c r="CI64" s="214"/>
      <c r="CJ64" s="216"/>
    </row>
    <row r="65" spans="1:88" ht="29.25" customHeight="1" x14ac:dyDescent="0.25">
      <c r="A65" s="144"/>
      <c r="B65" s="108"/>
      <c r="C65" s="117"/>
      <c r="D65" s="118"/>
      <c r="E65" s="135"/>
      <c r="F65" s="106"/>
      <c r="G65" s="106"/>
      <c r="H65" s="152"/>
      <c r="I65" s="135"/>
      <c r="J65" s="106"/>
      <c r="K65" s="75" t="s">
        <v>474</v>
      </c>
      <c r="L65" s="108"/>
      <c r="M65" s="108"/>
      <c r="N65" s="108"/>
      <c r="O65" s="108"/>
      <c r="P65" s="108"/>
      <c r="Q65" s="108"/>
      <c r="R65" s="108"/>
      <c r="S65" s="108"/>
      <c r="T65" s="108"/>
      <c r="U65" s="108"/>
      <c r="V65" s="108"/>
      <c r="W65" s="108"/>
      <c r="X65" s="108"/>
      <c r="Y65" s="108"/>
      <c r="Z65" s="108"/>
      <c r="AA65" s="108"/>
      <c r="AB65" s="108"/>
      <c r="AC65" s="108"/>
      <c r="AD65" s="108"/>
      <c r="AE65" s="106"/>
      <c r="AF65" s="108"/>
      <c r="AG65" s="106"/>
      <c r="AH65" s="106" t="str">
        <f>+IF(OR(AF65=1,AF65&lt;=5),"Moderado",IF(OR(AF65=6,AF65&lt;=11),"Mayor","Catastrófico"))</f>
        <v>Moderado</v>
      </c>
      <c r="AI65" s="170"/>
      <c r="AJ65" s="106"/>
      <c r="AK65" s="111"/>
      <c r="AL65" s="111"/>
      <c r="AM65" s="135"/>
      <c r="AN65" s="135"/>
      <c r="AO65" s="81" t="str">
        <f t="shared" si="0"/>
        <v/>
      </c>
      <c r="AP65" s="135"/>
      <c r="AQ65" s="81" t="str">
        <f t="shared" si="1"/>
        <v/>
      </c>
      <c r="AR65" s="135"/>
      <c r="AS65" s="81" t="str">
        <f t="shared" si="2"/>
        <v/>
      </c>
      <c r="AT65" s="135"/>
      <c r="AU65" s="81" t="str">
        <f t="shared" si="3"/>
        <v/>
      </c>
      <c r="AV65" s="135"/>
      <c r="AW65" s="81" t="str">
        <f t="shared" si="4"/>
        <v/>
      </c>
      <c r="AX65" s="135"/>
      <c r="AY65" s="81" t="str">
        <f t="shared" si="5"/>
        <v/>
      </c>
      <c r="AZ65" s="135"/>
      <c r="BA65" s="81" t="str">
        <f t="shared" si="6"/>
        <v/>
      </c>
      <c r="BB65" s="138"/>
      <c r="BC65" s="138"/>
      <c r="BD65" s="135"/>
      <c r="BE65" s="138"/>
      <c r="BF65" s="138"/>
      <c r="BG65" s="138"/>
      <c r="BH65" s="106"/>
      <c r="BI65" s="104"/>
      <c r="BJ65" s="105"/>
      <c r="BK65" s="105"/>
      <c r="BL65" s="104"/>
      <c r="BM65" s="104"/>
      <c r="BN65" s="106"/>
      <c r="BO65" s="106"/>
      <c r="BP65" s="51"/>
      <c r="BQ65" s="51"/>
      <c r="BR65" s="51"/>
      <c r="BS65" s="51"/>
      <c r="BT65" s="51"/>
      <c r="BU65" s="51"/>
      <c r="BV65" s="51"/>
      <c r="BW65" s="51"/>
      <c r="BX65" s="51"/>
      <c r="BY65" s="51"/>
      <c r="BZ65" s="51"/>
      <c r="CA65" s="51"/>
      <c r="CB65" s="51"/>
      <c r="CC65" s="51"/>
      <c r="CD65" s="51"/>
      <c r="CE65" s="191"/>
      <c r="CF65" s="213"/>
      <c r="CG65" s="213"/>
      <c r="CH65" s="215"/>
      <c r="CI65" s="214"/>
      <c r="CJ65" s="216"/>
    </row>
    <row r="66" spans="1:88" ht="14.25" customHeight="1" x14ac:dyDescent="0.25">
      <c r="A66" s="144"/>
      <c r="B66" s="108"/>
      <c r="C66" s="117"/>
      <c r="D66" s="118"/>
      <c r="E66" s="135"/>
      <c r="F66" s="106"/>
      <c r="G66" s="106"/>
      <c r="H66" s="152"/>
      <c r="I66" s="135"/>
      <c r="J66" s="106"/>
      <c r="K66" s="110" t="s">
        <v>475</v>
      </c>
      <c r="L66" s="108"/>
      <c r="M66" s="108"/>
      <c r="N66" s="108"/>
      <c r="O66" s="108"/>
      <c r="P66" s="108"/>
      <c r="Q66" s="108"/>
      <c r="R66" s="108"/>
      <c r="S66" s="108"/>
      <c r="T66" s="108"/>
      <c r="U66" s="108"/>
      <c r="V66" s="108"/>
      <c r="W66" s="108"/>
      <c r="X66" s="108"/>
      <c r="Y66" s="108"/>
      <c r="Z66" s="108"/>
      <c r="AA66" s="108"/>
      <c r="AB66" s="108"/>
      <c r="AC66" s="108"/>
      <c r="AD66" s="108"/>
      <c r="AE66" s="106"/>
      <c r="AF66" s="108"/>
      <c r="AG66" s="106"/>
      <c r="AH66" s="106" t="str">
        <f>+IF(OR(AF66=1,AF66&lt;=5),"Moderado",IF(OR(AF66=6,AF66&lt;=11),"Mayor","Catastrófico"))</f>
        <v>Moderado</v>
      </c>
      <c r="AI66" s="170"/>
      <c r="AJ66" s="106"/>
      <c r="AK66" s="111"/>
      <c r="AL66" s="111"/>
      <c r="AM66" s="135"/>
      <c r="AN66" s="135"/>
      <c r="AO66" s="81" t="str">
        <f t="shared" si="0"/>
        <v/>
      </c>
      <c r="AP66" s="135"/>
      <c r="AQ66" s="81" t="str">
        <f t="shared" si="1"/>
        <v/>
      </c>
      <c r="AR66" s="135"/>
      <c r="AS66" s="81" t="str">
        <f t="shared" si="2"/>
        <v/>
      </c>
      <c r="AT66" s="135"/>
      <c r="AU66" s="81" t="str">
        <f t="shared" si="3"/>
        <v/>
      </c>
      <c r="AV66" s="135"/>
      <c r="AW66" s="81" t="str">
        <f t="shared" si="4"/>
        <v/>
      </c>
      <c r="AX66" s="135"/>
      <c r="AY66" s="81" t="str">
        <f t="shared" si="5"/>
        <v/>
      </c>
      <c r="AZ66" s="135"/>
      <c r="BA66" s="81" t="str">
        <f t="shared" si="6"/>
        <v/>
      </c>
      <c r="BB66" s="138"/>
      <c r="BC66" s="138"/>
      <c r="BD66" s="135"/>
      <c r="BE66" s="138"/>
      <c r="BF66" s="138"/>
      <c r="BG66" s="138"/>
      <c r="BH66" s="106"/>
      <c r="BI66" s="104"/>
      <c r="BJ66" s="105"/>
      <c r="BK66" s="105"/>
      <c r="BL66" s="104"/>
      <c r="BM66" s="104"/>
      <c r="BN66" s="106"/>
      <c r="BO66" s="106"/>
      <c r="BP66" s="51"/>
      <c r="BQ66" s="51"/>
      <c r="BR66" s="51"/>
      <c r="BS66" s="51"/>
      <c r="BT66" s="51"/>
      <c r="BU66" s="51"/>
      <c r="BV66" s="51"/>
      <c r="BW66" s="51"/>
      <c r="BX66" s="51"/>
      <c r="BY66" s="51"/>
      <c r="BZ66" s="51"/>
      <c r="CA66" s="51"/>
      <c r="CB66" s="51"/>
      <c r="CC66" s="51"/>
      <c r="CD66" s="51"/>
      <c r="CE66" s="191"/>
      <c r="CF66" s="213"/>
      <c r="CG66" s="213"/>
      <c r="CH66" s="215"/>
      <c r="CI66" s="214"/>
      <c r="CJ66" s="216"/>
    </row>
    <row r="67" spans="1:88" ht="29.25" customHeight="1" x14ac:dyDescent="0.25">
      <c r="A67" s="144"/>
      <c r="B67" s="108"/>
      <c r="C67" s="117"/>
      <c r="D67" s="118"/>
      <c r="E67" s="135"/>
      <c r="F67" s="106"/>
      <c r="G67" s="106"/>
      <c r="H67" s="152"/>
      <c r="I67" s="135"/>
      <c r="J67" s="106"/>
      <c r="K67" s="111"/>
      <c r="L67" s="108"/>
      <c r="M67" s="108"/>
      <c r="N67" s="108"/>
      <c r="O67" s="108"/>
      <c r="P67" s="108"/>
      <c r="Q67" s="108"/>
      <c r="R67" s="108"/>
      <c r="S67" s="108"/>
      <c r="T67" s="108"/>
      <c r="U67" s="108"/>
      <c r="V67" s="108"/>
      <c r="W67" s="108"/>
      <c r="X67" s="108"/>
      <c r="Y67" s="108"/>
      <c r="Z67" s="108"/>
      <c r="AA67" s="108"/>
      <c r="AB67" s="108"/>
      <c r="AC67" s="108"/>
      <c r="AD67" s="108"/>
      <c r="AE67" s="106"/>
      <c r="AF67" s="108"/>
      <c r="AG67" s="106"/>
      <c r="AH67" s="106" t="str">
        <f>+IF(OR(AF67=1,AF67&lt;=5),"Moderado",IF(OR(AF67=6,AF67&lt;=11),"Mayor","Catastrófico"))</f>
        <v>Moderado</v>
      </c>
      <c r="AI67" s="170"/>
      <c r="AJ67" s="106"/>
      <c r="AK67" s="111"/>
      <c r="AL67" s="111"/>
      <c r="AM67" s="135"/>
      <c r="AN67" s="135"/>
      <c r="AO67" s="81" t="str">
        <f t="shared" si="0"/>
        <v/>
      </c>
      <c r="AP67" s="135"/>
      <c r="AQ67" s="81" t="str">
        <f t="shared" si="1"/>
        <v/>
      </c>
      <c r="AR67" s="135"/>
      <c r="AS67" s="81" t="str">
        <f t="shared" si="2"/>
        <v/>
      </c>
      <c r="AT67" s="135"/>
      <c r="AU67" s="81" t="str">
        <f t="shared" si="3"/>
        <v/>
      </c>
      <c r="AV67" s="135"/>
      <c r="AW67" s="81" t="str">
        <f t="shared" si="4"/>
        <v/>
      </c>
      <c r="AX67" s="135"/>
      <c r="AY67" s="81" t="str">
        <f t="shared" si="5"/>
        <v/>
      </c>
      <c r="AZ67" s="135"/>
      <c r="BA67" s="81" t="str">
        <f t="shared" si="6"/>
        <v/>
      </c>
      <c r="BB67" s="138"/>
      <c r="BC67" s="138"/>
      <c r="BD67" s="135"/>
      <c r="BE67" s="138"/>
      <c r="BF67" s="138"/>
      <c r="BG67" s="138"/>
      <c r="BH67" s="106"/>
      <c r="BI67" s="104"/>
      <c r="BJ67" s="105"/>
      <c r="BK67" s="105"/>
      <c r="BL67" s="104"/>
      <c r="BM67" s="104"/>
      <c r="BN67" s="106"/>
      <c r="BO67" s="106"/>
      <c r="BP67" s="51"/>
      <c r="BQ67" s="51"/>
      <c r="BR67" s="51"/>
      <c r="BS67" s="51"/>
      <c r="BT67" s="51"/>
      <c r="BU67" s="51"/>
      <c r="BV67" s="51"/>
      <c r="BW67" s="51"/>
      <c r="BX67" s="51"/>
      <c r="BY67" s="51"/>
      <c r="BZ67" s="51"/>
      <c r="CA67" s="51"/>
      <c r="CB67" s="51"/>
      <c r="CC67" s="51"/>
      <c r="CD67" s="51"/>
      <c r="CE67" s="191"/>
      <c r="CF67" s="213"/>
      <c r="CG67" s="213"/>
      <c r="CH67" s="215"/>
      <c r="CI67" s="214"/>
      <c r="CJ67" s="216"/>
    </row>
    <row r="68" spans="1:88" ht="15.75" customHeight="1" x14ac:dyDescent="0.25">
      <c r="A68" s="144"/>
      <c r="B68" s="108"/>
      <c r="C68" s="117"/>
      <c r="D68" s="118"/>
      <c r="E68" s="136"/>
      <c r="F68" s="106"/>
      <c r="G68" s="106"/>
      <c r="H68" s="153"/>
      <c r="I68" s="136"/>
      <c r="J68" s="106"/>
      <c r="K68" s="112"/>
      <c r="L68" s="108"/>
      <c r="M68" s="108"/>
      <c r="N68" s="108"/>
      <c r="O68" s="108"/>
      <c r="P68" s="108"/>
      <c r="Q68" s="108"/>
      <c r="R68" s="108"/>
      <c r="S68" s="108"/>
      <c r="T68" s="108"/>
      <c r="U68" s="108"/>
      <c r="V68" s="108"/>
      <c r="W68" s="108"/>
      <c r="X68" s="108"/>
      <c r="Y68" s="108"/>
      <c r="Z68" s="108"/>
      <c r="AA68" s="108"/>
      <c r="AB68" s="108"/>
      <c r="AC68" s="108"/>
      <c r="AD68" s="108"/>
      <c r="AE68" s="106"/>
      <c r="AF68" s="108"/>
      <c r="AG68" s="106"/>
      <c r="AH68" s="106" t="str">
        <f>+IF(OR(AF68=1,AF68&lt;=5),"Moderado",IF(OR(AF68=6,AF68&lt;=11),"Mayor","Catastrófico"))</f>
        <v>Moderado</v>
      </c>
      <c r="AI68" s="170"/>
      <c r="AJ68" s="106"/>
      <c r="AK68" s="112"/>
      <c r="AL68" s="112"/>
      <c r="AM68" s="136"/>
      <c r="AN68" s="136"/>
      <c r="AO68" s="81" t="str">
        <f t="shared" si="0"/>
        <v/>
      </c>
      <c r="AP68" s="136"/>
      <c r="AQ68" s="81" t="str">
        <f t="shared" si="1"/>
        <v/>
      </c>
      <c r="AR68" s="136"/>
      <c r="AS68" s="81" t="str">
        <f t="shared" si="2"/>
        <v/>
      </c>
      <c r="AT68" s="136"/>
      <c r="AU68" s="81" t="str">
        <f t="shared" si="3"/>
        <v/>
      </c>
      <c r="AV68" s="136"/>
      <c r="AW68" s="81" t="str">
        <f t="shared" si="4"/>
        <v/>
      </c>
      <c r="AX68" s="136"/>
      <c r="AY68" s="81" t="str">
        <f t="shared" si="5"/>
        <v/>
      </c>
      <c r="AZ68" s="136"/>
      <c r="BA68" s="81" t="str">
        <f t="shared" si="6"/>
        <v/>
      </c>
      <c r="BB68" s="139"/>
      <c r="BC68" s="139"/>
      <c r="BD68" s="136"/>
      <c r="BE68" s="139"/>
      <c r="BF68" s="139"/>
      <c r="BG68" s="139"/>
      <c r="BH68" s="106"/>
      <c r="BI68" s="104"/>
      <c r="BJ68" s="105"/>
      <c r="BK68" s="105"/>
      <c r="BL68" s="104"/>
      <c r="BM68" s="104"/>
      <c r="BN68" s="106"/>
      <c r="BO68" s="106"/>
      <c r="BP68" s="51"/>
      <c r="BQ68" s="51"/>
      <c r="BR68" s="51"/>
      <c r="BS68" s="51"/>
      <c r="BT68" s="51"/>
      <c r="BU68" s="51"/>
      <c r="BV68" s="51"/>
      <c r="BW68" s="51"/>
      <c r="BX68" s="51"/>
      <c r="BY68" s="51"/>
      <c r="BZ68" s="51"/>
      <c r="CA68" s="51"/>
      <c r="CB68" s="51"/>
      <c r="CC68" s="51"/>
      <c r="CD68" s="51"/>
      <c r="CE68" s="191"/>
      <c r="CF68" s="213"/>
      <c r="CG68" s="213"/>
      <c r="CH68" s="215"/>
      <c r="CI68" s="214"/>
      <c r="CJ68" s="216"/>
    </row>
    <row r="69" spans="1:88" ht="117.75" customHeight="1" x14ac:dyDescent="0.25">
      <c r="A69" s="144" t="s">
        <v>75</v>
      </c>
      <c r="B69" s="108" t="s">
        <v>212</v>
      </c>
      <c r="C69" s="117" t="s">
        <v>290</v>
      </c>
      <c r="D69" s="118" t="str">
        <f>+'Riesgo Corrupción'!C14</f>
        <v>Omitir en el trámite de cuentas con el debido cumplimiento de requisitos de manera intencional para beneficio propio o de un tercero.</v>
      </c>
      <c r="E69" s="134" t="s">
        <v>318</v>
      </c>
      <c r="F69" s="106" t="s">
        <v>124</v>
      </c>
      <c r="G69" s="106" t="s">
        <v>143</v>
      </c>
      <c r="H69" s="167" t="s">
        <v>223</v>
      </c>
      <c r="I69" s="134" t="s">
        <v>296</v>
      </c>
      <c r="J69" s="106" t="s">
        <v>114</v>
      </c>
      <c r="K69" s="85" t="s">
        <v>233</v>
      </c>
      <c r="L69" s="108" t="s">
        <v>168</v>
      </c>
      <c r="M69" s="108" t="s">
        <v>168</v>
      </c>
      <c r="N69" s="108" t="s">
        <v>168</v>
      </c>
      <c r="O69" s="108" t="s">
        <v>168</v>
      </c>
      <c r="P69" s="108" t="s">
        <v>168</v>
      </c>
      <c r="Q69" s="108" t="s">
        <v>172</v>
      </c>
      <c r="R69" s="108" t="s">
        <v>172</v>
      </c>
      <c r="S69" s="108" t="s">
        <v>172</v>
      </c>
      <c r="T69" s="108" t="s">
        <v>168</v>
      </c>
      <c r="U69" s="108" t="s">
        <v>168</v>
      </c>
      <c r="V69" s="108" t="s">
        <v>168</v>
      </c>
      <c r="W69" s="108" t="s">
        <v>168</v>
      </c>
      <c r="X69" s="108" t="s">
        <v>168</v>
      </c>
      <c r="Y69" s="108" t="s">
        <v>168</v>
      </c>
      <c r="Z69" s="108" t="s">
        <v>168</v>
      </c>
      <c r="AA69" s="108" t="s">
        <v>172</v>
      </c>
      <c r="AB69" s="108" t="s">
        <v>168</v>
      </c>
      <c r="AC69" s="108" t="s">
        <v>168</v>
      </c>
      <c r="AD69" s="108" t="s">
        <v>172</v>
      </c>
      <c r="AE69" s="106">
        <f>COUNTIF(L69:AD74, "SI")</f>
        <v>14</v>
      </c>
      <c r="AF69" s="108" t="s">
        <v>130</v>
      </c>
      <c r="AG69" s="106">
        <f>+VLOOKUP(AF69,[6]Listados!$K$8:$L$12,2,0)</f>
        <v>3</v>
      </c>
      <c r="AH69" s="106" t="str">
        <f>+IF(OR(AE69=1,AE69&lt;=5),"Moderado",IF(OR(AE69=6,AE69&lt;=11),"Mayor","Catastrófico"))</f>
        <v>Catastrófico</v>
      </c>
      <c r="AI69" s="170" t="e">
        <f>+VLOOKUP(AH69,[6]Listados!K55:L59,2,0)</f>
        <v>#N/A</v>
      </c>
      <c r="AJ69" s="106" t="str">
        <f>IF(AND(AF69&lt;&gt;"",AH69&lt;&gt;""),VLOOKUP(AF69&amp;AH69,Listados!$M$3:$N$27,2,FALSE),"")</f>
        <v>Extremo</v>
      </c>
      <c r="AK69" s="96" t="str">
        <f>+'Descripción del Control '!B$9</f>
        <v xml:space="preserve"> Los profesionales designados de la Dirección Financiera, cada vez que se va a realizar la causación de una cuenta, revisan que los soportes cumplan con todos los requisitos establecidos según las instrucciones y recomendaciones fijadas por la dependencia en el cronograma para trámite de pagos de cada vigencia. En caso de encontrar que los soportes de una cuenta en trámite de pago no cumplen con los requisitos, este pago no se tramita y se informa al contratista y al supervisor vía correo. Como evidencia queda correo electrónico enviado al contratista y la Carpeta Compartida para los profesionales del área “Ordenes de Pago”.</v>
      </c>
      <c r="AL69" s="96" t="s">
        <v>223</v>
      </c>
      <c r="AM69" s="84" t="s">
        <v>107</v>
      </c>
      <c r="AN69" s="84" t="s">
        <v>168</v>
      </c>
      <c r="AO69" s="81">
        <f>+IF(AN69="si",15,"")</f>
        <v>15</v>
      </c>
      <c r="AP69" s="84" t="s">
        <v>168</v>
      </c>
      <c r="AQ69" s="81">
        <f>+IF(AP69="si",15,"")</f>
        <v>15</v>
      </c>
      <c r="AR69" s="84" t="s">
        <v>168</v>
      </c>
      <c r="AS69" s="81">
        <f t="shared" si="2"/>
        <v>15</v>
      </c>
      <c r="AT69" s="84" t="s">
        <v>191</v>
      </c>
      <c r="AU69" s="81">
        <f t="shared" si="3"/>
        <v>15</v>
      </c>
      <c r="AV69" s="84" t="s">
        <v>168</v>
      </c>
      <c r="AW69" s="81">
        <f>+IF(AV69="si",15,"")</f>
        <v>15</v>
      </c>
      <c r="AX69" s="84" t="s">
        <v>168</v>
      </c>
      <c r="AY69" s="81">
        <f t="shared" si="5"/>
        <v>15</v>
      </c>
      <c r="AZ69" s="84" t="s">
        <v>169</v>
      </c>
      <c r="BA69" s="81">
        <f t="shared" si="6"/>
        <v>10</v>
      </c>
      <c r="BB69" s="81">
        <f t="shared" si="7"/>
        <v>100</v>
      </c>
      <c r="BC69" s="81" t="str">
        <f t="shared" si="8"/>
        <v>Fuerte</v>
      </c>
      <c r="BD69" s="84" t="s">
        <v>170</v>
      </c>
      <c r="BE69" s="81" t="str">
        <f t="shared" si="9"/>
        <v>Fuerte</v>
      </c>
      <c r="BF69" s="81" t="str">
        <f t="shared" si="10"/>
        <v>Fuerte</v>
      </c>
      <c r="BG69" s="81">
        <f t="shared" si="11"/>
        <v>100</v>
      </c>
      <c r="BH69" s="106">
        <f>AVERAGE(BG69:BG74)</f>
        <v>100</v>
      </c>
      <c r="BI69" s="104" t="str">
        <f>IF(BH69&lt;=50, "Débil", IF(BH69&lt;=99,"Moderado","Fuerte"))</f>
        <v>Fuerte</v>
      </c>
      <c r="BJ69" s="105">
        <f>+IF(BI69="Fuerte",2,IF(BI69="Moderado",1,0))</f>
        <v>2</v>
      </c>
      <c r="BK69" s="105">
        <f>+AG69-BJ69</f>
        <v>1</v>
      </c>
      <c r="BL69" s="104" t="str">
        <f>+VLOOKUP(BK69,Listados!$J$18:$K$24,2,TRUE)</f>
        <v>Rara Vez</v>
      </c>
      <c r="BM69" s="104" t="str">
        <f>IF(ISBLANK(AH69),"",AH69)</f>
        <v>Catastrófico</v>
      </c>
      <c r="BN69" s="106" t="str">
        <f>IF(AND(BL69&lt;&gt;"",BM69&lt;&gt;""),VLOOKUP(BL69&amp;BM69,Listados!$M$3:$N$27,2,FALSE),"")</f>
        <v>Extremo</v>
      </c>
      <c r="BO69" s="106" t="str">
        <f>+VLOOKUP(BN69,Listados!$P$3:$Q$6,2,FALSE)</f>
        <v>Evitar el riesgo</v>
      </c>
      <c r="BP69" s="51"/>
      <c r="BQ69" s="51"/>
      <c r="BR69" s="51"/>
      <c r="BS69" s="51"/>
      <c r="BT69" s="51"/>
      <c r="BU69" s="51"/>
      <c r="BV69" s="51"/>
      <c r="BW69" s="51"/>
      <c r="BX69" s="51"/>
      <c r="BY69" s="51"/>
      <c r="BZ69" s="51"/>
      <c r="CA69" s="51"/>
      <c r="CB69" s="51"/>
      <c r="CC69" s="51"/>
      <c r="CD69" s="51"/>
      <c r="CE69" s="189"/>
      <c r="CF69" s="189"/>
      <c r="CG69" s="189"/>
      <c r="CH69" s="189"/>
      <c r="CI69" s="189"/>
      <c r="CJ69" s="189"/>
    </row>
    <row r="70" spans="1:88" ht="121.5" customHeight="1" x14ac:dyDescent="0.25">
      <c r="A70" s="144"/>
      <c r="B70" s="108"/>
      <c r="C70" s="117"/>
      <c r="D70" s="118"/>
      <c r="E70" s="135"/>
      <c r="F70" s="106"/>
      <c r="G70" s="106"/>
      <c r="H70" s="152"/>
      <c r="I70" s="135"/>
      <c r="J70" s="106"/>
      <c r="K70" s="110" t="s">
        <v>234</v>
      </c>
      <c r="L70" s="108"/>
      <c r="M70" s="108"/>
      <c r="N70" s="108"/>
      <c r="O70" s="108"/>
      <c r="P70" s="108"/>
      <c r="Q70" s="108"/>
      <c r="R70" s="108"/>
      <c r="S70" s="108"/>
      <c r="T70" s="108"/>
      <c r="U70" s="108"/>
      <c r="V70" s="108"/>
      <c r="W70" s="108"/>
      <c r="X70" s="108"/>
      <c r="Y70" s="108"/>
      <c r="Z70" s="108"/>
      <c r="AA70" s="108"/>
      <c r="AB70" s="108"/>
      <c r="AC70" s="108"/>
      <c r="AD70" s="108"/>
      <c r="AE70" s="106"/>
      <c r="AF70" s="108"/>
      <c r="AG70" s="106"/>
      <c r="AH70" s="106" t="str">
        <f>+IF(OR(AF70=1,AF70&lt;=5),"Moderado",IF(OR(AF70=6,AF70&lt;=11),"Mayor","Catastrófico"))</f>
        <v>Moderado</v>
      </c>
      <c r="AI70" s="170"/>
      <c r="AJ70" s="106"/>
      <c r="AK70" s="110" t="str">
        <f>+'Descripción del Control '!C$9</f>
        <v xml:space="preserve"> Los profesionales del grupo de giros, cada vez que reciban la cuenta de cobro causada por los profesionales del grupo contable, verifican que la información de la cuenta de cobro de los contratos de prestación de servicios y proveedores cumpla con las instrucciones y recomendaciones fijadas por la Dirección Financiera en el cronograma de trámite de pagos de cada vigencia y en las instrucciones de pago GCO-GCI-IN019, procediendo a la elaboración de la orden de pago. Al momento de hallarse alguna inconsistencia en la revisión digital hecha de los soportes de la cuenta de cobro, la misma será devuelta vía correo institucional al grupo de Contabilidad, para que se efectúen las correspondientes correcciones y/o verificaciones del caso ante el Gerente y/o supervisor (a) del contrato. Como evidencia queda un correo electrónico enviado al contratista y la Carpeta Compartida Financiera “Ordenes de Pago”.</v>
      </c>
      <c r="AL70" s="110" t="s">
        <v>223</v>
      </c>
      <c r="AM70" s="134" t="s">
        <v>107</v>
      </c>
      <c r="AN70" s="134" t="s">
        <v>168</v>
      </c>
      <c r="AO70" s="81">
        <f>+IF(AN70="si",15,"")</f>
        <v>15</v>
      </c>
      <c r="AP70" s="134" t="s">
        <v>168</v>
      </c>
      <c r="AQ70" s="81">
        <f>+IF(AP70="si",15,"")</f>
        <v>15</v>
      </c>
      <c r="AR70" s="134" t="s">
        <v>168</v>
      </c>
      <c r="AS70" s="81">
        <f t="shared" si="2"/>
        <v>15</v>
      </c>
      <c r="AT70" s="134" t="s">
        <v>191</v>
      </c>
      <c r="AU70" s="81">
        <f t="shared" si="3"/>
        <v>15</v>
      </c>
      <c r="AV70" s="134" t="s">
        <v>168</v>
      </c>
      <c r="AW70" s="81">
        <f>+IF(AV70="si",15,"")</f>
        <v>15</v>
      </c>
      <c r="AX70" s="134" t="s">
        <v>168</v>
      </c>
      <c r="AY70" s="81">
        <f t="shared" si="5"/>
        <v>15</v>
      </c>
      <c r="AZ70" s="134" t="s">
        <v>169</v>
      </c>
      <c r="BA70" s="81">
        <f t="shared" si="6"/>
        <v>10</v>
      </c>
      <c r="BB70" s="137">
        <f t="shared" si="7"/>
        <v>100</v>
      </c>
      <c r="BC70" s="137" t="str">
        <f t="shared" si="8"/>
        <v>Fuerte</v>
      </c>
      <c r="BD70" s="134" t="s">
        <v>170</v>
      </c>
      <c r="BE70" s="137" t="str">
        <f t="shared" si="9"/>
        <v>Fuerte</v>
      </c>
      <c r="BF70" s="137" t="str">
        <f t="shared" si="10"/>
        <v>Fuerte</v>
      </c>
      <c r="BG70" s="137">
        <f t="shared" si="11"/>
        <v>100</v>
      </c>
      <c r="BH70" s="106"/>
      <c r="BI70" s="104"/>
      <c r="BJ70" s="105"/>
      <c r="BK70" s="105"/>
      <c r="BL70" s="104"/>
      <c r="BM70" s="104"/>
      <c r="BN70" s="106"/>
      <c r="BO70" s="106"/>
      <c r="BP70" s="51"/>
      <c r="BQ70" s="51"/>
      <c r="BR70" s="51"/>
      <c r="BS70" s="51"/>
      <c r="BT70" s="51"/>
      <c r="BU70" s="51"/>
      <c r="BV70" s="51"/>
      <c r="BW70" s="51"/>
      <c r="BX70" s="51"/>
      <c r="BY70" s="51"/>
      <c r="BZ70" s="51"/>
      <c r="CA70" s="51"/>
      <c r="CB70" s="51"/>
      <c r="CC70" s="51"/>
      <c r="CD70" s="51"/>
      <c r="CE70" s="189"/>
      <c r="CF70" s="189"/>
      <c r="CG70" s="189"/>
      <c r="CH70" s="189"/>
      <c r="CI70" s="189"/>
      <c r="CJ70" s="189"/>
    </row>
    <row r="71" spans="1:88" ht="4.5" customHeight="1" x14ac:dyDescent="0.25">
      <c r="A71" s="144"/>
      <c r="B71" s="108"/>
      <c r="C71" s="117"/>
      <c r="D71" s="118"/>
      <c r="E71" s="135"/>
      <c r="F71" s="106"/>
      <c r="G71" s="106"/>
      <c r="H71" s="152"/>
      <c r="I71" s="135"/>
      <c r="J71" s="106"/>
      <c r="K71" s="111"/>
      <c r="L71" s="108"/>
      <c r="M71" s="108"/>
      <c r="N71" s="108"/>
      <c r="O71" s="108"/>
      <c r="P71" s="108"/>
      <c r="Q71" s="108"/>
      <c r="R71" s="108"/>
      <c r="S71" s="108"/>
      <c r="T71" s="108"/>
      <c r="U71" s="108"/>
      <c r="V71" s="108"/>
      <c r="W71" s="108"/>
      <c r="X71" s="108"/>
      <c r="Y71" s="108"/>
      <c r="Z71" s="108"/>
      <c r="AA71" s="108"/>
      <c r="AB71" s="108"/>
      <c r="AC71" s="108"/>
      <c r="AD71" s="108"/>
      <c r="AE71" s="106"/>
      <c r="AF71" s="108"/>
      <c r="AG71" s="106"/>
      <c r="AH71" s="106" t="str">
        <f>+IF(OR(AF71=1,AF71&lt;=5),"Moderado",IF(OR(AF71=6,AF71&lt;=11),"Mayor","Catastrófico"))</f>
        <v>Moderado</v>
      </c>
      <c r="AI71" s="170"/>
      <c r="AJ71" s="106"/>
      <c r="AK71" s="111"/>
      <c r="AL71" s="111"/>
      <c r="AM71" s="135"/>
      <c r="AN71" s="135"/>
      <c r="AO71" s="81" t="str">
        <f t="shared" si="0"/>
        <v/>
      </c>
      <c r="AP71" s="135"/>
      <c r="AQ71" s="81" t="str">
        <f t="shared" si="1"/>
        <v/>
      </c>
      <c r="AR71" s="135"/>
      <c r="AS71" s="81" t="str">
        <f t="shared" si="2"/>
        <v/>
      </c>
      <c r="AT71" s="135"/>
      <c r="AU71" s="81" t="str">
        <f t="shared" si="3"/>
        <v/>
      </c>
      <c r="AV71" s="135"/>
      <c r="AW71" s="81" t="str">
        <f t="shared" si="4"/>
        <v/>
      </c>
      <c r="AX71" s="135"/>
      <c r="AY71" s="81" t="str">
        <f t="shared" si="5"/>
        <v/>
      </c>
      <c r="AZ71" s="135"/>
      <c r="BA71" s="81" t="str">
        <f t="shared" si="6"/>
        <v/>
      </c>
      <c r="BB71" s="138"/>
      <c r="BC71" s="138"/>
      <c r="BD71" s="135"/>
      <c r="BE71" s="138"/>
      <c r="BF71" s="138"/>
      <c r="BG71" s="138"/>
      <c r="BH71" s="106"/>
      <c r="BI71" s="104"/>
      <c r="BJ71" s="105"/>
      <c r="BK71" s="105"/>
      <c r="BL71" s="104"/>
      <c r="BM71" s="104"/>
      <c r="BN71" s="106"/>
      <c r="BO71" s="106"/>
      <c r="BP71" s="51"/>
      <c r="BQ71" s="51"/>
      <c r="BR71" s="51"/>
      <c r="BS71" s="51"/>
      <c r="BT71" s="51"/>
      <c r="BU71" s="51"/>
      <c r="BV71" s="51"/>
      <c r="BW71" s="51"/>
      <c r="BX71" s="51"/>
      <c r="BY71" s="51"/>
      <c r="BZ71" s="51"/>
      <c r="CA71" s="51"/>
      <c r="CB71" s="51"/>
      <c r="CC71" s="51"/>
      <c r="CD71" s="51"/>
      <c r="CE71" s="189"/>
      <c r="CF71" s="189"/>
      <c r="CG71" s="189"/>
      <c r="CH71" s="189"/>
      <c r="CI71" s="189"/>
      <c r="CJ71" s="189"/>
    </row>
    <row r="72" spans="1:88" ht="33.75" customHeight="1" x14ac:dyDescent="0.25">
      <c r="A72" s="144"/>
      <c r="B72" s="108"/>
      <c r="C72" s="117"/>
      <c r="D72" s="118"/>
      <c r="E72" s="135"/>
      <c r="F72" s="106"/>
      <c r="G72" s="106"/>
      <c r="H72" s="152"/>
      <c r="I72" s="135"/>
      <c r="J72" s="106"/>
      <c r="K72" s="111"/>
      <c r="L72" s="108"/>
      <c r="M72" s="108"/>
      <c r="N72" s="108"/>
      <c r="O72" s="108"/>
      <c r="P72" s="108"/>
      <c r="Q72" s="108"/>
      <c r="R72" s="108"/>
      <c r="S72" s="108"/>
      <c r="T72" s="108"/>
      <c r="U72" s="108"/>
      <c r="V72" s="108"/>
      <c r="W72" s="108"/>
      <c r="X72" s="108"/>
      <c r="Y72" s="108"/>
      <c r="Z72" s="108"/>
      <c r="AA72" s="108"/>
      <c r="AB72" s="108"/>
      <c r="AC72" s="108"/>
      <c r="AD72" s="108"/>
      <c r="AE72" s="106"/>
      <c r="AF72" s="108"/>
      <c r="AG72" s="106"/>
      <c r="AH72" s="106" t="str">
        <f>+IF(OR(AF72=1,AF72&lt;=5),"Moderado",IF(OR(AF72=6,AF72&lt;=11),"Mayor","Catastrófico"))</f>
        <v>Moderado</v>
      </c>
      <c r="AI72" s="170"/>
      <c r="AJ72" s="106"/>
      <c r="AK72" s="111"/>
      <c r="AL72" s="111"/>
      <c r="AM72" s="135"/>
      <c r="AN72" s="135"/>
      <c r="AO72" s="81" t="str">
        <f t="shared" si="0"/>
        <v/>
      </c>
      <c r="AP72" s="135"/>
      <c r="AQ72" s="81" t="str">
        <f t="shared" si="1"/>
        <v/>
      </c>
      <c r="AR72" s="135"/>
      <c r="AS72" s="81" t="str">
        <f t="shared" si="2"/>
        <v/>
      </c>
      <c r="AT72" s="135"/>
      <c r="AU72" s="81" t="str">
        <f t="shared" si="3"/>
        <v/>
      </c>
      <c r="AV72" s="135"/>
      <c r="AW72" s="81" t="str">
        <f t="shared" si="4"/>
        <v/>
      </c>
      <c r="AX72" s="135"/>
      <c r="AY72" s="81" t="str">
        <f t="shared" si="5"/>
        <v/>
      </c>
      <c r="AZ72" s="135"/>
      <c r="BA72" s="81" t="str">
        <f t="shared" si="6"/>
        <v/>
      </c>
      <c r="BB72" s="138"/>
      <c r="BC72" s="138"/>
      <c r="BD72" s="135"/>
      <c r="BE72" s="138"/>
      <c r="BF72" s="138"/>
      <c r="BG72" s="138"/>
      <c r="BH72" s="106"/>
      <c r="BI72" s="104"/>
      <c r="BJ72" s="105"/>
      <c r="BK72" s="105"/>
      <c r="BL72" s="104"/>
      <c r="BM72" s="104"/>
      <c r="BN72" s="106"/>
      <c r="BO72" s="106"/>
      <c r="BP72" s="51"/>
      <c r="BQ72" s="51"/>
      <c r="BR72" s="51"/>
      <c r="BS72" s="51"/>
      <c r="BT72" s="51"/>
      <c r="BU72" s="51"/>
      <c r="BV72" s="51"/>
      <c r="BW72" s="51"/>
      <c r="BX72" s="51"/>
      <c r="BY72" s="51"/>
      <c r="BZ72" s="51"/>
      <c r="CA72" s="51"/>
      <c r="CB72" s="51"/>
      <c r="CC72" s="51"/>
      <c r="CD72" s="51"/>
      <c r="CE72" s="189"/>
      <c r="CF72" s="189"/>
      <c r="CG72" s="189"/>
      <c r="CH72" s="189"/>
      <c r="CI72" s="189"/>
      <c r="CJ72" s="189"/>
    </row>
    <row r="73" spans="1:88" ht="33.75" customHeight="1" x14ac:dyDescent="0.25">
      <c r="A73" s="144"/>
      <c r="B73" s="108"/>
      <c r="C73" s="117"/>
      <c r="D73" s="118"/>
      <c r="E73" s="135"/>
      <c r="F73" s="106"/>
      <c r="G73" s="106"/>
      <c r="H73" s="152"/>
      <c r="I73" s="135"/>
      <c r="J73" s="106"/>
      <c r="K73" s="111"/>
      <c r="L73" s="108"/>
      <c r="M73" s="108"/>
      <c r="N73" s="108"/>
      <c r="O73" s="108"/>
      <c r="P73" s="108"/>
      <c r="Q73" s="108"/>
      <c r="R73" s="108"/>
      <c r="S73" s="108"/>
      <c r="T73" s="108"/>
      <c r="U73" s="108"/>
      <c r="V73" s="108"/>
      <c r="W73" s="108"/>
      <c r="X73" s="108"/>
      <c r="Y73" s="108"/>
      <c r="Z73" s="108"/>
      <c r="AA73" s="108"/>
      <c r="AB73" s="108"/>
      <c r="AC73" s="108"/>
      <c r="AD73" s="108"/>
      <c r="AE73" s="106"/>
      <c r="AF73" s="108"/>
      <c r="AG73" s="106"/>
      <c r="AH73" s="106" t="str">
        <f>+IF(OR(AF73=1,AF73&lt;=5),"Moderado",IF(OR(AF73=6,AF73&lt;=11),"Mayor","Catastrófico"))</f>
        <v>Moderado</v>
      </c>
      <c r="AI73" s="170"/>
      <c r="AJ73" s="106"/>
      <c r="AK73" s="111"/>
      <c r="AL73" s="111"/>
      <c r="AM73" s="135"/>
      <c r="AN73" s="135"/>
      <c r="AO73" s="81" t="str">
        <f t="shared" si="0"/>
        <v/>
      </c>
      <c r="AP73" s="135"/>
      <c r="AQ73" s="81" t="str">
        <f t="shared" si="1"/>
        <v/>
      </c>
      <c r="AR73" s="135"/>
      <c r="AS73" s="81" t="str">
        <f t="shared" si="2"/>
        <v/>
      </c>
      <c r="AT73" s="135"/>
      <c r="AU73" s="81" t="str">
        <f t="shared" si="3"/>
        <v/>
      </c>
      <c r="AV73" s="135"/>
      <c r="AW73" s="81" t="str">
        <f t="shared" si="4"/>
        <v/>
      </c>
      <c r="AX73" s="135"/>
      <c r="AY73" s="81" t="str">
        <f t="shared" si="5"/>
        <v/>
      </c>
      <c r="AZ73" s="135"/>
      <c r="BA73" s="81" t="str">
        <f t="shared" si="6"/>
        <v/>
      </c>
      <c r="BB73" s="138"/>
      <c r="BC73" s="138"/>
      <c r="BD73" s="135"/>
      <c r="BE73" s="138"/>
      <c r="BF73" s="138"/>
      <c r="BG73" s="138"/>
      <c r="BH73" s="106"/>
      <c r="BI73" s="104"/>
      <c r="BJ73" s="105"/>
      <c r="BK73" s="105"/>
      <c r="BL73" s="104"/>
      <c r="BM73" s="104"/>
      <c r="BN73" s="106"/>
      <c r="BO73" s="106"/>
      <c r="BP73" s="51"/>
      <c r="BQ73" s="51"/>
      <c r="BR73" s="51"/>
      <c r="BS73" s="51"/>
      <c r="BT73" s="51"/>
      <c r="BU73" s="51"/>
      <c r="BV73" s="51"/>
      <c r="BW73" s="51"/>
      <c r="BX73" s="51"/>
      <c r="BY73" s="51"/>
      <c r="BZ73" s="51"/>
      <c r="CA73" s="51"/>
      <c r="CB73" s="51"/>
      <c r="CC73" s="51"/>
      <c r="CD73" s="51"/>
      <c r="CE73" s="189"/>
      <c r="CF73" s="189"/>
      <c r="CG73" s="189"/>
      <c r="CH73" s="189"/>
      <c r="CI73" s="189"/>
      <c r="CJ73" s="189"/>
    </row>
    <row r="74" spans="1:88" ht="45" customHeight="1" x14ac:dyDescent="0.25">
      <c r="A74" s="144"/>
      <c r="B74" s="108"/>
      <c r="C74" s="117"/>
      <c r="D74" s="118"/>
      <c r="E74" s="136"/>
      <c r="F74" s="106"/>
      <c r="G74" s="106"/>
      <c r="H74" s="153"/>
      <c r="I74" s="136"/>
      <c r="J74" s="106"/>
      <c r="K74" s="112"/>
      <c r="L74" s="108"/>
      <c r="M74" s="108"/>
      <c r="N74" s="108"/>
      <c r="O74" s="108"/>
      <c r="P74" s="108"/>
      <c r="Q74" s="108"/>
      <c r="R74" s="108"/>
      <c r="S74" s="108"/>
      <c r="T74" s="108"/>
      <c r="U74" s="108"/>
      <c r="V74" s="108"/>
      <c r="W74" s="108"/>
      <c r="X74" s="108"/>
      <c r="Y74" s="108"/>
      <c r="Z74" s="108"/>
      <c r="AA74" s="108"/>
      <c r="AB74" s="108"/>
      <c r="AC74" s="108"/>
      <c r="AD74" s="108"/>
      <c r="AE74" s="106"/>
      <c r="AF74" s="108"/>
      <c r="AG74" s="106"/>
      <c r="AH74" s="106" t="str">
        <f>+IF(OR(AF74=1,AF74&lt;=5),"Moderado",IF(OR(AF74=6,AF74&lt;=11),"Mayor","Catastrófico"))</f>
        <v>Moderado</v>
      </c>
      <c r="AI74" s="170"/>
      <c r="AJ74" s="106"/>
      <c r="AK74" s="112"/>
      <c r="AL74" s="112"/>
      <c r="AM74" s="136"/>
      <c r="AN74" s="136"/>
      <c r="AO74" s="81" t="str">
        <f t="shared" si="0"/>
        <v/>
      </c>
      <c r="AP74" s="136"/>
      <c r="AQ74" s="81" t="str">
        <f t="shared" si="1"/>
        <v/>
      </c>
      <c r="AR74" s="136"/>
      <c r="AS74" s="81" t="str">
        <f t="shared" si="2"/>
        <v/>
      </c>
      <c r="AT74" s="136"/>
      <c r="AU74" s="81" t="str">
        <f t="shared" si="3"/>
        <v/>
      </c>
      <c r="AV74" s="136"/>
      <c r="AW74" s="81" t="str">
        <f t="shared" si="4"/>
        <v/>
      </c>
      <c r="AX74" s="136"/>
      <c r="AY74" s="81" t="str">
        <f t="shared" si="5"/>
        <v/>
      </c>
      <c r="AZ74" s="136"/>
      <c r="BA74" s="81" t="str">
        <f t="shared" si="6"/>
        <v/>
      </c>
      <c r="BB74" s="139"/>
      <c r="BC74" s="139"/>
      <c r="BD74" s="136"/>
      <c r="BE74" s="139"/>
      <c r="BF74" s="139"/>
      <c r="BG74" s="139"/>
      <c r="BH74" s="106"/>
      <c r="BI74" s="104"/>
      <c r="BJ74" s="105"/>
      <c r="BK74" s="105"/>
      <c r="BL74" s="104"/>
      <c r="BM74" s="104"/>
      <c r="BN74" s="106"/>
      <c r="BO74" s="106"/>
      <c r="BP74" s="51"/>
      <c r="BQ74" s="51"/>
      <c r="BR74" s="51"/>
      <c r="BS74" s="51"/>
      <c r="BT74" s="51"/>
      <c r="BU74" s="51"/>
      <c r="BV74" s="51"/>
      <c r="BW74" s="51"/>
      <c r="BX74" s="51"/>
      <c r="BY74" s="51"/>
      <c r="BZ74" s="51"/>
      <c r="CA74" s="51"/>
      <c r="CB74" s="51"/>
      <c r="CC74" s="51"/>
      <c r="CD74" s="51"/>
      <c r="CE74" s="189"/>
      <c r="CF74" s="189"/>
      <c r="CG74" s="189"/>
      <c r="CH74" s="189"/>
      <c r="CI74" s="189"/>
      <c r="CJ74" s="189"/>
    </row>
    <row r="75" spans="1:88" ht="50.25" customHeight="1" x14ac:dyDescent="0.25">
      <c r="A75" s="144" t="s">
        <v>76</v>
      </c>
      <c r="B75" s="108" t="s">
        <v>215</v>
      </c>
      <c r="C75" s="117" t="s">
        <v>294</v>
      </c>
      <c r="D75" s="118" t="str">
        <f>+'Riesgo Corrupción'!C15</f>
        <v>Posibilidad de afectacion reputacional por la pérdida, manipulación o alteración intencional de la información y de los expedientes físicos de los procesos, para beneficio propio o de particulares.</v>
      </c>
      <c r="E75" s="134" t="s">
        <v>318</v>
      </c>
      <c r="F75" s="106" t="s">
        <v>124</v>
      </c>
      <c r="G75" s="106" t="s">
        <v>143</v>
      </c>
      <c r="H75" s="151" t="s">
        <v>448</v>
      </c>
      <c r="I75" s="134" t="s">
        <v>296</v>
      </c>
      <c r="J75" s="106" t="s">
        <v>114</v>
      </c>
      <c r="K75" s="110" t="s">
        <v>235</v>
      </c>
      <c r="L75" s="108" t="s">
        <v>172</v>
      </c>
      <c r="M75" s="108" t="s">
        <v>172</v>
      </c>
      <c r="N75" s="108" t="s">
        <v>172</v>
      </c>
      <c r="O75" s="108" t="s">
        <v>172</v>
      </c>
      <c r="P75" s="108" t="s">
        <v>168</v>
      </c>
      <c r="Q75" s="108" t="s">
        <v>172</v>
      </c>
      <c r="R75" s="108" t="s">
        <v>172</v>
      </c>
      <c r="S75" s="108" t="s">
        <v>172</v>
      </c>
      <c r="T75" s="108" t="s">
        <v>168</v>
      </c>
      <c r="U75" s="108" t="s">
        <v>168</v>
      </c>
      <c r="V75" s="108" t="s">
        <v>168</v>
      </c>
      <c r="W75" s="108" t="s">
        <v>168</v>
      </c>
      <c r="X75" s="108" t="s">
        <v>172</v>
      </c>
      <c r="Y75" s="108" t="s">
        <v>168</v>
      </c>
      <c r="Z75" s="108" t="s">
        <v>168</v>
      </c>
      <c r="AA75" s="108" t="s">
        <v>172</v>
      </c>
      <c r="AB75" s="108" t="s">
        <v>168</v>
      </c>
      <c r="AC75" s="108" t="s">
        <v>168</v>
      </c>
      <c r="AD75" s="108" t="s">
        <v>172</v>
      </c>
      <c r="AE75" s="106">
        <f>COUNTIF(L75:AD80, "SI")</f>
        <v>9</v>
      </c>
      <c r="AF75" s="108" t="s">
        <v>61</v>
      </c>
      <c r="AG75" s="106">
        <f>+VLOOKUP(AF75,[6]Listados!$K$8:$L$12,2,0)</f>
        <v>1</v>
      </c>
      <c r="AH75" s="106" t="str">
        <f>+IF(OR(AE75=1,AE75&lt;=5),"Moderado",IF(OR(AE75=6,AE75&lt;=11),"Mayor","Catastrófico"))</f>
        <v>Mayor</v>
      </c>
      <c r="AI75" s="170" t="e">
        <f>+VLOOKUP(AH75,[6]Listados!K67:L71,2,0)</f>
        <v>#N/A</v>
      </c>
      <c r="AJ75" s="106" t="str">
        <f>IF(AND(AF75&lt;&gt;"",AH75&lt;&gt;""),VLOOKUP(AF75&amp;AH75,Listados!$M$3:$N$27,2,FALSE),"")</f>
        <v>Alto</v>
      </c>
      <c r="AK75" s="110" t="str">
        <f>+'Descripción del Control '!B$11</f>
        <v>El servidor del archivo central designado por el/la Director/a Administrativo/a (para el nivel central) y  el servidor designado por el/la Alcalde(sa) local (para el nivel local), cada vez que realice el préstamo de un documento o expediente diligenciará el formato GDI-GPD-F018 o GDI-GPD-F021, según corresponda. Al momento de la devolución realizará la revisión de los documentos y/o expedientes para comprobar el estado en que se reciben. Según lo anterior para generar este reporte de los préstamos de documentos, se debe remitir a la Dirección Administrativa por parte del encargado del Archivo Central o Alcaldía Local el formato GDI-GPD-F018 (formato excel) de manera mensual, en caso de que no se remita este reporte se entenderá que no se realizaron préstamos durante el periodo de reporte. 
Si en el momento de la devolución del expediente, el encargado del Archivo Central o Alcaldía Local evidencia que no se encuentra completo frente al estado en el que fue prestado, informará al funcionario y al jefe o director de la dependencia a la que le realizó el préstamo a través de una comunicación oficial con copia a la Dirección Administrativa y se dejará registro en el formato GDI-GPD-F023 de acuerdo con los lineamientos establecidos en las instrucciones GDI-GPD-IN012.
Como evidencia de la ejecución del control quedan los formatos GDI-GPD-F018, GDI-GPD-F021, GDI-GPD-F023 y las comunicaciones oficiales.</v>
      </c>
      <c r="AL75" s="110" t="s">
        <v>448</v>
      </c>
      <c r="AM75" s="134" t="s">
        <v>175</v>
      </c>
      <c r="AN75" s="134" t="s">
        <v>168</v>
      </c>
      <c r="AO75" s="81">
        <f>+IF(AN75="si",15,"")</f>
        <v>15</v>
      </c>
      <c r="AP75" s="134" t="s">
        <v>168</v>
      </c>
      <c r="AQ75" s="81">
        <f>+IF(AP75="si",15,"")</f>
        <v>15</v>
      </c>
      <c r="AR75" s="134" t="s">
        <v>168</v>
      </c>
      <c r="AS75" s="81">
        <f t="shared" si="2"/>
        <v>15</v>
      </c>
      <c r="AT75" s="134" t="s">
        <v>192</v>
      </c>
      <c r="AU75" s="81">
        <f t="shared" si="3"/>
        <v>10</v>
      </c>
      <c r="AV75" s="134" t="s">
        <v>168</v>
      </c>
      <c r="AW75" s="81">
        <f>+IF(AV75="si",15,"")</f>
        <v>15</v>
      </c>
      <c r="AX75" s="134" t="s">
        <v>168</v>
      </c>
      <c r="AY75" s="81">
        <f t="shared" si="5"/>
        <v>15</v>
      </c>
      <c r="AZ75" s="134" t="s">
        <v>169</v>
      </c>
      <c r="BA75" s="81">
        <f t="shared" si="6"/>
        <v>10</v>
      </c>
      <c r="BB75" s="134">
        <f t="shared" si="7"/>
        <v>95</v>
      </c>
      <c r="BC75" s="134" t="str">
        <f t="shared" si="8"/>
        <v>Moderado</v>
      </c>
      <c r="BD75" s="134" t="s">
        <v>170</v>
      </c>
      <c r="BE75" s="134" t="str">
        <f t="shared" si="9"/>
        <v>Fuerte</v>
      </c>
      <c r="BF75" s="134" t="str">
        <f t="shared" si="10"/>
        <v>Moderado</v>
      </c>
      <c r="BG75" s="134">
        <f t="shared" si="11"/>
        <v>50</v>
      </c>
      <c r="BH75" s="106">
        <f>AVERAGE(BG75)</f>
        <v>50</v>
      </c>
      <c r="BI75" s="104" t="str">
        <f>IF(BH75&lt;=50, "Débil", IF(BH75&lt;=99,"Moderado","Fuerte"))</f>
        <v>Débil</v>
      </c>
      <c r="BJ75" s="105">
        <f>+IF(BI75="Fuerte",2,IF(BI75="Moderado",1,0))</f>
        <v>0</v>
      </c>
      <c r="BK75" s="105">
        <f>+AG75-BJ75</f>
        <v>1</v>
      </c>
      <c r="BL75" s="104" t="str">
        <f>+VLOOKUP(BK75,Listados!$J$18:$K$24,2,TRUE)</f>
        <v>Rara Vez</v>
      </c>
      <c r="BM75" s="104" t="str">
        <f>IF(ISBLANK(AH75),"",AH75)</f>
        <v>Mayor</v>
      </c>
      <c r="BN75" s="106" t="str">
        <f>IF(AND(BL75&lt;&gt;"",BM75&lt;&gt;""),VLOOKUP(BL75&amp;BM75,Listados!$M$3:$N$27,2,FALSE),"")</f>
        <v>Alto</v>
      </c>
      <c r="BO75" s="106" t="str">
        <f>+VLOOKUP(BN75,Listados!$P$3:$Q$6,2,FALSE)</f>
        <v>Reducir el riesgo</v>
      </c>
      <c r="BP75" s="51"/>
      <c r="BQ75" s="51"/>
      <c r="BR75" s="51"/>
      <c r="BS75" s="51"/>
      <c r="BT75" s="51"/>
      <c r="BU75" s="51"/>
      <c r="BV75" s="51"/>
      <c r="BW75" s="51"/>
      <c r="BX75" s="51"/>
      <c r="BY75" s="51"/>
      <c r="BZ75" s="51"/>
      <c r="CA75" s="51"/>
      <c r="CB75" s="51"/>
      <c r="CC75" s="51"/>
      <c r="CD75" s="51"/>
      <c r="CE75" s="98" t="s">
        <v>318</v>
      </c>
      <c r="CF75" s="98" t="s">
        <v>318</v>
      </c>
      <c r="CG75" s="98" t="s">
        <v>318</v>
      </c>
      <c r="CH75" s="98" t="s">
        <v>318</v>
      </c>
      <c r="CI75" s="98" t="s">
        <v>318</v>
      </c>
      <c r="CJ75" s="98" t="s">
        <v>318</v>
      </c>
    </row>
    <row r="76" spans="1:88" ht="32.25" customHeight="1" x14ac:dyDescent="0.25">
      <c r="A76" s="144"/>
      <c r="B76" s="108"/>
      <c r="C76" s="117"/>
      <c r="D76" s="118"/>
      <c r="E76" s="135"/>
      <c r="F76" s="106"/>
      <c r="G76" s="106"/>
      <c r="H76" s="152"/>
      <c r="I76" s="135"/>
      <c r="J76" s="106"/>
      <c r="K76" s="112"/>
      <c r="L76" s="108"/>
      <c r="M76" s="108"/>
      <c r="N76" s="108"/>
      <c r="O76" s="108"/>
      <c r="P76" s="108"/>
      <c r="Q76" s="108"/>
      <c r="R76" s="108"/>
      <c r="S76" s="108"/>
      <c r="T76" s="108"/>
      <c r="U76" s="108"/>
      <c r="V76" s="108"/>
      <c r="W76" s="108"/>
      <c r="X76" s="108"/>
      <c r="Y76" s="108"/>
      <c r="Z76" s="108"/>
      <c r="AA76" s="108"/>
      <c r="AB76" s="108"/>
      <c r="AC76" s="108"/>
      <c r="AD76" s="108"/>
      <c r="AE76" s="106"/>
      <c r="AF76" s="108"/>
      <c r="AG76" s="106"/>
      <c r="AH76" s="106" t="str">
        <f>+IF(OR(AF76=1,AF76&lt;=5),"Moderado",IF(OR(AF76=6,AF76&lt;=11),"Mayor","Catastrófico"))</f>
        <v>Moderado</v>
      </c>
      <c r="AI76" s="170"/>
      <c r="AJ76" s="106"/>
      <c r="AK76" s="111"/>
      <c r="AL76" s="111"/>
      <c r="AM76" s="135"/>
      <c r="AN76" s="135"/>
      <c r="AO76" s="81" t="str">
        <f t="shared" si="0"/>
        <v/>
      </c>
      <c r="AP76" s="135"/>
      <c r="AQ76" s="81" t="str">
        <f t="shared" si="1"/>
        <v/>
      </c>
      <c r="AR76" s="135"/>
      <c r="AS76" s="81" t="str">
        <f t="shared" si="2"/>
        <v/>
      </c>
      <c r="AT76" s="135"/>
      <c r="AU76" s="81" t="str">
        <f t="shared" si="3"/>
        <v/>
      </c>
      <c r="AV76" s="135"/>
      <c r="AW76" s="81" t="str">
        <f t="shared" si="4"/>
        <v/>
      </c>
      <c r="AX76" s="135"/>
      <c r="AY76" s="81" t="str">
        <f t="shared" si="5"/>
        <v/>
      </c>
      <c r="AZ76" s="135"/>
      <c r="BA76" s="81" t="str">
        <f t="shared" si="6"/>
        <v/>
      </c>
      <c r="BB76" s="135" t="str">
        <f t="shared" si="7"/>
        <v/>
      </c>
      <c r="BC76" s="135" t="str">
        <f t="shared" si="8"/>
        <v/>
      </c>
      <c r="BD76" s="135"/>
      <c r="BE76" s="135" t="str">
        <f t="shared" si="9"/>
        <v>Débil</v>
      </c>
      <c r="BF76" s="135" t="str">
        <f t="shared" si="10"/>
        <v>Débil</v>
      </c>
      <c r="BG76" s="135">
        <f t="shared" si="11"/>
        <v>0</v>
      </c>
      <c r="BH76" s="106"/>
      <c r="BI76" s="104"/>
      <c r="BJ76" s="105"/>
      <c r="BK76" s="105"/>
      <c r="BL76" s="104"/>
      <c r="BM76" s="104"/>
      <c r="BN76" s="106"/>
      <c r="BO76" s="106"/>
      <c r="BP76" s="51"/>
      <c r="BQ76" s="51"/>
      <c r="BR76" s="51"/>
      <c r="BS76" s="51"/>
      <c r="BT76" s="51"/>
      <c r="BU76" s="51"/>
      <c r="BV76" s="51"/>
      <c r="BW76" s="51"/>
      <c r="BX76" s="51"/>
      <c r="BY76" s="51"/>
      <c r="BZ76" s="51"/>
      <c r="CA76" s="51"/>
      <c r="CB76" s="51"/>
      <c r="CC76" s="51"/>
      <c r="CD76" s="51"/>
      <c r="CE76" s="98"/>
      <c r="CF76" s="98"/>
      <c r="CG76" s="98"/>
      <c r="CH76" s="98"/>
      <c r="CI76" s="98"/>
      <c r="CJ76" s="98"/>
    </row>
    <row r="77" spans="1:88" ht="28.5" customHeight="1" x14ac:dyDescent="0.25">
      <c r="A77" s="144"/>
      <c r="B77" s="108"/>
      <c r="C77" s="117"/>
      <c r="D77" s="118"/>
      <c r="E77" s="135"/>
      <c r="F77" s="106"/>
      <c r="G77" s="106"/>
      <c r="H77" s="152"/>
      <c r="I77" s="135"/>
      <c r="J77" s="106"/>
      <c r="K77" s="110" t="s">
        <v>449</v>
      </c>
      <c r="L77" s="108"/>
      <c r="M77" s="108"/>
      <c r="N77" s="108"/>
      <c r="O77" s="108"/>
      <c r="P77" s="108"/>
      <c r="Q77" s="108"/>
      <c r="R77" s="108"/>
      <c r="S77" s="108"/>
      <c r="T77" s="108"/>
      <c r="U77" s="108"/>
      <c r="V77" s="108"/>
      <c r="W77" s="108"/>
      <c r="X77" s="108"/>
      <c r="Y77" s="108"/>
      <c r="Z77" s="108"/>
      <c r="AA77" s="108"/>
      <c r="AB77" s="108"/>
      <c r="AC77" s="108"/>
      <c r="AD77" s="108"/>
      <c r="AE77" s="106"/>
      <c r="AF77" s="108"/>
      <c r="AG77" s="106"/>
      <c r="AH77" s="106" t="str">
        <f>+IF(OR(AF77=1,AF77&lt;=5),"Moderado",IF(OR(AF77=6,AF77&lt;=11),"Mayor","Catastrófico"))</f>
        <v>Moderado</v>
      </c>
      <c r="AI77" s="170"/>
      <c r="AJ77" s="106"/>
      <c r="AK77" s="111"/>
      <c r="AL77" s="111"/>
      <c r="AM77" s="135"/>
      <c r="AN77" s="135"/>
      <c r="AO77" s="81" t="str">
        <f t="shared" si="0"/>
        <v/>
      </c>
      <c r="AP77" s="135"/>
      <c r="AQ77" s="81" t="str">
        <f t="shared" si="1"/>
        <v/>
      </c>
      <c r="AR77" s="135"/>
      <c r="AS77" s="81" t="str">
        <f t="shared" si="2"/>
        <v/>
      </c>
      <c r="AT77" s="135"/>
      <c r="AU77" s="81" t="str">
        <f t="shared" si="3"/>
        <v/>
      </c>
      <c r="AV77" s="135"/>
      <c r="AW77" s="81" t="str">
        <f t="shared" si="4"/>
        <v/>
      </c>
      <c r="AX77" s="135"/>
      <c r="AY77" s="81" t="str">
        <f t="shared" si="5"/>
        <v/>
      </c>
      <c r="AZ77" s="135"/>
      <c r="BA77" s="81" t="str">
        <f t="shared" si="6"/>
        <v/>
      </c>
      <c r="BB77" s="135" t="str">
        <f t="shared" si="7"/>
        <v/>
      </c>
      <c r="BC77" s="135" t="str">
        <f t="shared" si="8"/>
        <v/>
      </c>
      <c r="BD77" s="135"/>
      <c r="BE77" s="135" t="str">
        <f t="shared" si="9"/>
        <v>Débil</v>
      </c>
      <c r="BF77" s="135" t="str">
        <f t="shared" si="10"/>
        <v>Débil</v>
      </c>
      <c r="BG77" s="135">
        <f t="shared" si="11"/>
        <v>0</v>
      </c>
      <c r="BH77" s="106"/>
      <c r="BI77" s="104"/>
      <c r="BJ77" s="105"/>
      <c r="BK77" s="105"/>
      <c r="BL77" s="104"/>
      <c r="BM77" s="104"/>
      <c r="BN77" s="106"/>
      <c r="BO77" s="106"/>
      <c r="BP77" s="51"/>
      <c r="BQ77" s="51"/>
      <c r="BR77" s="51"/>
      <c r="BS77" s="51"/>
      <c r="BT77" s="51"/>
      <c r="BU77" s="51"/>
      <c r="BV77" s="51"/>
      <c r="BW77" s="51"/>
      <c r="BX77" s="51"/>
      <c r="BY77" s="51"/>
      <c r="BZ77" s="51"/>
      <c r="CA77" s="51"/>
      <c r="CB77" s="51"/>
      <c r="CC77" s="51"/>
      <c r="CD77" s="51"/>
      <c r="CE77" s="98"/>
      <c r="CF77" s="98"/>
      <c r="CG77" s="98"/>
      <c r="CH77" s="98"/>
      <c r="CI77" s="98"/>
      <c r="CJ77" s="98"/>
    </row>
    <row r="78" spans="1:88" ht="30.75" customHeight="1" x14ac:dyDescent="0.25">
      <c r="A78" s="144"/>
      <c r="B78" s="108"/>
      <c r="C78" s="117"/>
      <c r="D78" s="118"/>
      <c r="E78" s="135"/>
      <c r="F78" s="106"/>
      <c r="G78" s="106"/>
      <c r="H78" s="152"/>
      <c r="I78" s="135"/>
      <c r="J78" s="106"/>
      <c r="K78" s="111"/>
      <c r="L78" s="108"/>
      <c r="M78" s="108"/>
      <c r="N78" s="108"/>
      <c r="O78" s="108"/>
      <c r="P78" s="108"/>
      <c r="Q78" s="108"/>
      <c r="R78" s="108"/>
      <c r="S78" s="108"/>
      <c r="T78" s="108"/>
      <c r="U78" s="108"/>
      <c r="V78" s="108"/>
      <c r="W78" s="108"/>
      <c r="X78" s="108"/>
      <c r="Y78" s="108"/>
      <c r="Z78" s="108"/>
      <c r="AA78" s="108"/>
      <c r="AB78" s="108"/>
      <c r="AC78" s="108"/>
      <c r="AD78" s="108"/>
      <c r="AE78" s="106"/>
      <c r="AF78" s="108"/>
      <c r="AG78" s="106"/>
      <c r="AH78" s="106" t="str">
        <f>+IF(OR(AF78=1,AF78&lt;=5),"Moderado",IF(OR(AF78=6,AF78&lt;=11),"Mayor","Catastrófico"))</f>
        <v>Moderado</v>
      </c>
      <c r="AI78" s="170"/>
      <c r="AJ78" s="106"/>
      <c r="AK78" s="111"/>
      <c r="AL78" s="111"/>
      <c r="AM78" s="135"/>
      <c r="AN78" s="135"/>
      <c r="AO78" s="81" t="str">
        <f t="shared" si="0"/>
        <v/>
      </c>
      <c r="AP78" s="135"/>
      <c r="AQ78" s="81" t="str">
        <f t="shared" si="1"/>
        <v/>
      </c>
      <c r="AR78" s="135"/>
      <c r="AS78" s="81" t="str">
        <f t="shared" si="2"/>
        <v/>
      </c>
      <c r="AT78" s="135"/>
      <c r="AU78" s="81" t="str">
        <f t="shared" si="3"/>
        <v/>
      </c>
      <c r="AV78" s="135"/>
      <c r="AW78" s="81" t="str">
        <f t="shared" si="4"/>
        <v/>
      </c>
      <c r="AX78" s="135"/>
      <c r="AY78" s="81" t="str">
        <f t="shared" si="5"/>
        <v/>
      </c>
      <c r="AZ78" s="135"/>
      <c r="BA78" s="81" t="str">
        <f t="shared" si="6"/>
        <v/>
      </c>
      <c r="BB78" s="135" t="str">
        <f t="shared" si="7"/>
        <v/>
      </c>
      <c r="BC78" s="135" t="str">
        <f t="shared" si="8"/>
        <v/>
      </c>
      <c r="BD78" s="135"/>
      <c r="BE78" s="135" t="str">
        <f t="shared" si="9"/>
        <v>Débil</v>
      </c>
      <c r="BF78" s="135" t="str">
        <f t="shared" si="10"/>
        <v>Débil</v>
      </c>
      <c r="BG78" s="135">
        <f t="shared" si="11"/>
        <v>0</v>
      </c>
      <c r="BH78" s="106"/>
      <c r="BI78" s="104"/>
      <c r="BJ78" s="105"/>
      <c r="BK78" s="105"/>
      <c r="BL78" s="104"/>
      <c r="BM78" s="104"/>
      <c r="BN78" s="106"/>
      <c r="BO78" s="106"/>
      <c r="BP78" s="51"/>
      <c r="BQ78" s="51"/>
      <c r="BR78" s="51"/>
      <c r="BS78" s="51"/>
      <c r="BT78" s="51"/>
      <c r="BU78" s="51"/>
      <c r="BV78" s="51"/>
      <c r="BW78" s="51"/>
      <c r="BX78" s="51"/>
      <c r="BY78" s="51"/>
      <c r="BZ78" s="51"/>
      <c r="CA78" s="51"/>
      <c r="CB78" s="51"/>
      <c r="CC78" s="51"/>
      <c r="CD78" s="51"/>
      <c r="CE78" s="98"/>
      <c r="CF78" s="98"/>
      <c r="CG78" s="98"/>
      <c r="CH78" s="98"/>
      <c r="CI78" s="98"/>
      <c r="CJ78" s="98"/>
    </row>
    <row r="79" spans="1:88" ht="33" customHeight="1" x14ac:dyDescent="0.25">
      <c r="A79" s="144"/>
      <c r="B79" s="108"/>
      <c r="C79" s="117"/>
      <c r="D79" s="118"/>
      <c r="E79" s="135"/>
      <c r="F79" s="106"/>
      <c r="G79" s="106"/>
      <c r="H79" s="152"/>
      <c r="I79" s="135"/>
      <c r="J79" s="106"/>
      <c r="K79" s="133" t="s">
        <v>450</v>
      </c>
      <c r="L79" s="108"/>
      <c r="M79" s="108"/>
      <c r="N79" s="108"/>
      <c r="O79" s="108"/>
      <c r="P79" s="108"/>
      <c r="Q79" s="108"/>
      <c r="R79" s="108"/>
      <c r="S79" s="108"/>
      <c r="T79" s="108"/>
      <c r="U79" s="108"/>
      <c r="V79" s="108"/>
      <c r="W79" s="108"/>
      <c r="X79" s="108"/>
      <c r="Y79" s="108"/>
      <c r="Z79" s="108"/>
      <c r="AA79" s="108"/>
      <c r="AB79" s="108"/>
      <c r="AC79" s="108"/>
      <c r="AD79" s="108"/>
      <c r="AE79" s="106"/>
      <c r="AF79" s="108"/>
      <c r="AG79" s="106"/>
      <c r="AH79" s="106" t="str">
        <f>+IF(OR(AF79=1,AF79&lt;=5),"Moderado",IF(OR(AF79=6,AF79&lt;=11),"Mayor","Catastrófico"))</f>
        <v>Moderado</v>
      </c>
      <c r="AI79" s="170"/>
      <c r="AJ79" s="106"/>
      <c r="AK79" s="111"/>
      <c r="AL79" s="111"/>
      <c r="AM79" s="135"/>
      <c r="AN79" s="135"/>
      <c r="AO79" s="81" t="str">
        <f t="shared" si="0"/>
        <v/>
      </c>
      <c r="AP79" s="135"/>
      <c r="AQ79" s="81" t="str">
        <f t="shared" si="1"/>
        <v/>
      </c>
      <c r="AR79" s="135"/>
      <c r="AS79" s="81" t="str">
        <f t="shared" si="2"/>
        <v/>
      </c>
      <c r="AT79" s="135"/>
      <c r="AU79" s="81" t="str">
        <f t="shared" si="3"/>
        <v/>
      </c>
      <c r="AV79" s="135"/>
      <c r="AW79" s="81" t="str">
        <f t="shared" si="4"/>
        <v/>
      </c>
      <c r="AX79" s="135"/>
      <c r="AY79" s="81" t="str">
        <f t="shared" si="5"/>
        <v/>
      </c>
      <c r="AZ79" s="135"/>
      <c r="BA79" s="81" t="str">
        <f t="shared" si="6"/>
        <v/>
      </c>
      <c r="BB79" s="135" t="str">
        <f t="shared" si="7"/>
        <v/>
      </c>
      <c r="BC79" s="135" t="str">
        <f t="shared" si="8"/>
        <v/>
      </c>
      <c r="BD79" s="135"/>
      <c r="BE79" s="135" t="str">
        <f t="shared" si="9"/>
        <v>Débil</v>
      </c>
      <c r="BF79" s="135" t="str">
        <f t="shared" si="10"/>
        <v>Débil</v>
      </c>
      <c r="BG79" s="135">
        <f t="shared" si="11"/>
        <v>0</v>
      </c>
      <c r="BH79" s="106"/>
      <c r="BI79" s="104"/>
      <c r="BJ79" s="105"/>
      <c r="BK79" s="105"/>
      <c r="BL79" s="104"/>
      <c r="BM79" s="104"/>
      <c r="BN79" s="106"/>
      <c r="BO79" s="106"/>
      <c r="BP79" s="51"/>
      <c r="BQ79" s="51"/>
      <c r="BR79" s="51"/>
      <c r="BS79" s="51"/>
      <c r="BT79" s="51"/>
      <c r="BU79" s="51"/>
      <c r="BV79" s="51"/>
      <c r="BW79" s="51"/>
      <c r="BX79" s="51"/>
      <c r="BY79" s="51"/>
      <c r="BZ79" s="51"/>
      <c r="CA79" s="51"/>
      <c r="CB79" s="51"/>
      <c r="CC79" s="51"/>
      <c r="CD79" s="51"/>
      <c r="CE79" s="98"/>
      <c r="CF79" s="98"/>
      <c r="CG79" s="98"/>
      <c r="CH79" s="98"/>
      <c r="CI79" s="98"/>
      <c r="CJ79" s="98"/>
    </row>
    <row r="80" spans="1:88" ht="35.25" customHeight="1" x14ac:dyDescent="0.25">
      <c r="A80" s="144"/>
      <c r="B80" s="108"/>
      <c r="C80" s="117"/>
      <c r="D80" s="118"/>
      <c r="E80" s="136"/>
      <c r="F80" s="106"/>
      <c r="G80" s="106"/>
      <c r="H80" s="153"/>
      <c r="I80" s="136"/>
      <c r="J80" s="106"/>
      <c r="K80" s="133"/>
      <c r="L80" s="108"/>
      <c r="M80" s="108"/>
      <c r="N80" s="108"/>
      <c r="O80" s="108"/>
      <c r="P80" s="108"/>
      <c r="Q80" s="108"/>
      <c r="R80" s="108"/>
      <c r="S80" s="108"/>
      <c r="T80" s="108"/>
      <c r="U80" s="108"/>
      <c r="V80" s="108"/>
      <c r="W80" s="108"/>
      <c r="X80" s="108"/>
      <c r="Y80" s="108"/>
      <c r="Z80" s="108"/>
      <c r="AA80" s="108"/>
      <c r="AB80" s="108"/>
      <c r="AC80" s="108"/>
      <c r="AD80" s="108"/>
      <c r="AE80" s="106"/>
      <c r="AF80" s="108"/>
      <c r="AG80" s="106"/>
      <c r="AH80" s="106" t="str">
        <f>+IF(OR(AF80=1,AF80&lt;=5),"Moderado",IF(OR(AF80=6,AF80&lt;=11),"Mayor","Catastrófico"))</f>
        <v>Moderado</v>
      </c>
      <c r="AI80" s="170"/>
      <c r="AJ80" s="106"/>
      <c r="AK80" s="112"/>
      <c r="AL80" s="112"/>
      <c r="AM80" s="136"/>
      <c r="AN80" s="136"/>
      <c r="AO80" s="81" t="str">
        <f t="shared" si="0"/>
        <v/>
      </c>
      <c r="AP80" s="136"/>
      <c r="AQ80" s="81" t="str">
        <f t="shared" si="1"/>
        <v/>
      </c>
      <c r="AR80" s="136"/>
      <c r="AS80" s="81" t="str">
        <f t="shared" si="2"/>
        <v/>
      </c>
      <c r="AT80" s="136"/>
      <c r="AU80" s="81" t="str">
        <f t="shared" si="3"/>
        <v/>
      </c>
      <c r="AV80" s="136"/>
      <c r="AW80" s="81" t="str">
        <f t="shared" si="4"/>
        <v/>
      </c>
      <c r="AX80" s="136"/>
      <c r="AY80" s="81" t="str">
        <f t="shared" si="5"/>
        <v/>
      </c>
      <c r="AZ80" s="136"/>
      <c r="BA80" s="81" t="str">
        <f t="shared" si="6"/>
        <v/>
      </c>
      <c r="BB80" s="136" t="str">
        <f t="shared" si="7"/>
        <v/>
      </c>
      <c r="BC80" s="136" t="str">
        <f t="shared" si="8"/>
        <v/>
      </c>
      <c r="BD80" s="136"/>
      <c r="BE80" s="136" t="str">
        <f t="shared" si="9"/>
        <v>Débil</v>
      </c>
      <c r="BF80" s="136" t="str">
        <f t="shared" si="10"/>
        <v>Débil</v>
      </c>
      <c r="BG80" s="136">
        <f t="shared" si="11"/>
        <v>0</v>
      </c>
      <c r="BH80" s="106"/>
      <c r="BI80" s="104"/>
      <c r="BJ80" s="105"/>
      <c r="BK80" s="105"/>
      <c r="BL80" s="104"/>
      <c r="BM80" s="104"/>
      <c r="BN80" s="106"/>
      <c r="BO80" s="106"/>
      <c r="BP80" s="51"/>
      <c r="BQ80" s="51"/>
      <c r="BR80" s="51"/>
      <c r="BS80" s="51"/>
      <c r="BT80" s="51"/>
      <c r="BU80" s="51"/>
      <c r="BV80" s="51"/>
      <c r="BW80" s="51"/>
      <c r="BX80" s="51"/>
      <c r="BY80" s="51"/>
      <c r="BZ80" s="51"/>
      <c r="CA80" s="51"/>
      <c r="CB80" s="51"/>
      <c r="CC80" s="51"/>
      <c r="CD80" s="51"/>
      <c r="CE80" s="98"/>
      <c r="CF80" s="98"/>
      <c r="CG80" s="98"/>
      <c r="CH80" s="98"/>
      <c r="CI80" s="98"/>
      <c r="CJ80" s="98"/>
    </row>
    <row r="81" spans="1:88" ht="84" customHeight="1" x14ac:dyDescent="0.25">
      <c r="A81" s="144" t="s">
        <v>77</v>
      </c>
      <c r="B81" s="108" t="s">
        <v>212</v>
      </c>
      <c r="C81" s="117" t="s">
        <v>290</v>
      </c>
      <c r="D81" s="110" t="str">
        <f>+'Riesgo Corrupción'!C18</f>
        <v>Adquirir y/o comprar bienes muebles inmuebles o servicios sin el lleno de los requisitos legales y/o técnicos para beneficios propios o de particulares.</v>
      </c>
      <c r="E81" s="134" t="s">
        <v>318</v>
      </c>
      <c r="F81" s="106" t="s">
        <v>124</v>
      </c>
      <c r="G81" s="106" t="s">
        <v>100</v>
      </c>
      <c r="H81" s="88" t="s">
        <v>319</v>
      </c>
      <c r="I81" s="84" t="s">
        <v>296</v>
      </c>
      <c r="J81" s="106" t="s">
        <v>101</v>
      </c>
      <c r="K81" s="85" t="s">
        <v>237</v>
      </c>
      <c r="L81" s="108" t="s">
        <v>168</v>
      </c>
      <c r="M81" s="108" t="s">
        <v>168</v>
      </c>
      <c r="N81" s="108" t="s">
        <v>168</v>
      </c>
      <c r="O81" s="108" t="s">
        <v>168</v>
      </c>
      <c r="P81" s="108" t="s">
        <v>168</v>
      </c>
      <c r="Q81" s="108" t="s">
        <v>168</v>
      </c>
      <c r="R81" s="108" t="s">
        <v>168</v>
      </c>
      <c r="S81" s="108" t="s">
        <v>172</v>
      </c>
      <c r="T81" s="108" t="s">
        <v>168</v>
      </c>
      <c r="U81" s="108" t="s">
        <v>168</v>
      </c>
      <c r="V81" s="108" t="s">
        <v>168</v>
      </c>
      <c r="W81" s="108" t="s">
        <v>168</v>
      </c>
      <c r="X81" s="108" t="s">
        <v>168</v>
      </c>
      <c r="Y81" s="108" t="s">
        <v>168</v>
      </c>
      <c r="Z81" s="108" t="s">
        <v>168</v>
      </c>
      <c r="AA81" s="108" t="s">
        <v>172</v>
      </c>
      <c r="AB81" s="108" t="s">
        <v>168</v>
      </c>
      <c r="AC81" s="108" t="s">
        <v>168</v>
      </c>
      <c r="AD81" s="108" t="s">
        <v>172</v>
      </c>
      <c r="AE81" s="106">
        <f>COUNTIF(L81:AD86, "SI")</f>
        <v>16</v>
      </c>
      <c r="AF81" s="108" t="s">
        <v>62</v>
      </c>
      <c r="AG81" s="106">
        <f>+VLOOKUP(AF81,[6]Listados!$K$8:$L$12,2,0)</f>
        <v>4</v>
      </c>
      <c r="AH81" s="106" t="str">
        <f>+IF(OR(AE81=1,AE81&lt;=5),"Moderado",IF(OR(AE81=6,AE81&lt;=11),"Mayor","Catastrófico"))</f>
        <v>Catastrófico</v>
      </c>
      <c r="AI81" s="170" t="e">
        <f>+VLOOKUP(AH81,[6]Listados!K85:L89,2,0)</f>
        <v>#N/A</v>
      </c>
      <c r="AJ81" s="106" t="str">
        <f>IF(AND(AF81&lt;&gt;"",AH81&lt;&gt;""),VLOOKUP(AF81&amp;AH81,Listados!$M$3:$N$27,2,FALSE),"")</f>
        <v>Extremo</v>
      </c>
      <c r="AK81" s="110" t="str">
        <f>+'Descripción del Control '!B$13</f>
        <v>El abogado designado por la Dirección de Contratación y el director(a) de contratación, cada vez que realicen un proceso de contratación, verifica el cumplimiento del lleno total de los requisitos y los lineamientos establecidos para la adquisición y/o compra de bienes inmuebles, muebles o servicios de la SDG, de acuerdo con la normatividad vigente y los manuales, procedimientos e instrucciones establecidos. En caso de que se identifique que la necesidad de contratación no está cumpliendo con el lleno de requisitos legales y/o técnico esta se regresa al área que estructuró la necesidad. Como soporte queda la trazabilidad del aplicativo SIPSE.</v>
      </c>
      <c r="AL81" s="110" t="s">
        <v>222</v>
      </c>
      <c r="AM81" s="134" t="s">
        <v>107</v>
      </c>
      <c r="AN81" s="134" t="s">
        <v>168</v>
      </c>
      <c r="AO81" s="81">
        <f>+IF(AN81="si",15,"")</f>
        <v>15</v>
      </c>
      <c r="AP81" s="134" t="s">
        <v>168</v>
      </c>
      <c r="AQ81" s="81">
        <f>+IF(AP81="si",15,"")</f>
        <v>15</v>
      </c>
      <c r="AR81" s="134" t="s">
        <v>168</v>
      </c>
      <c r="AS81" s="81">
        <f t="shared" ref="AS81:AS125" si="12">+IF(AR81="si",15,"")</f>
        <v>15</v>
      </c>
      <c r="AT81" s="134" t="s">
        <v>191</v>
      </c>
      <c r="AU81" s="81">
        <f t="shared" ref="AU81:AU125" si="13">+IF(AT81="Prevenir",15,IF(AT81="Detectar",10,""))</f>
        <v>15</v>
      </c>
      <c r="AV81" s="134" t="s">
        <v>168</v>
      </c>
      <c r="AW81" s="81">
        <f>+IF(AV81="si",15,"")</f>
        <v>15</v>
      </c>
      <c r="AX81" s="134" t="s">
        <v>168</v>
      </c>
      <c r="AY81" s="81">
        <f t="shared" ref="AY81:AY125" si="14">+IF(AX81="si",15,"")</f>
        <v>15</v>
      </c>
      <c r="AZ81" s="134" t="s">
        <v>169</v>
      </c>
      <c r="BA81" s="81">
        <f t="shared" ref="BA81:BA125" si="15">+IF(AZ81="Completa",10,IF(AZ81="Incompleta",5,""))</f>
        <v>10</v>
      </c>
      <c r="BB81" s="134">
        <f t="shared" ref="BB81:BB125" si="16">IF((SUM(AO81,AQ81,AS81,AU81,AW81,AY81,BA81)=0),"",(SUM(AO81,AQ81,AS81,AU81,AW81,AY81,BA81)))</f>
        <v>100</v>
      </c>
      <c r="BC81" s="134" t="str">
        <f t="shared" ref="BC81:BC125" si="17">IF(BB81&lt;=85,"Débil",IF(BB81&lt;=95,"Moderado",IF(BB81=100,"Fuerte","")))</f>
        <v>Fuerte</v>
      </c>
      <c r="BD81" s="134" t="s">
        <v>170</v>
      </c>
      <c r="BE81" s="134" t="str">
        <f t="shared" ref="BE81:BE125" si="18">+IF(BD81="siempre","Fuerte",IF(BD81="Algunas veces","Moderado","Débil"))</f>
        <v>Fuerte</v>
      </c>
      <c r="BF81" s="134" t="str">
        <f t="shared" ref="BF81:BF125" si="19">IF(AND(BC81="Fuerte",BE81="Fuerte"),"Fuerte",IF(AND(BC81="Fuerte",BE81="Moderado"),"Moderado",IF(AND(BC81="Moderado",BE81="Fuerte"),"Moderado",IF(AND(BC81="Moderado",BE81="Moderado"),"Moderado","Débil"))))</f>
        <v>Fuerte</v>
      </c>
      <c r="BG81" s="134">
        <f t="shared" ref="BG81:BG125" si="20">IF(ISBLANK(BF81),"",IF(BF81="Débil", 0, IF(BF81="Moderado",50,100)))</f>
        <v>100</v>
      </c>
      <c r="BH81" s="106">
        <f>AVERAGE(BG81)</f>
        <v>100</v>
      </c>
      <c r="BI81" s="104" t="str">
        <f>IF(BH81&lt;=50, "Débil", IF(BH81&lt;=99,"Moderado","Fuerte"))</f>
        <v>Fuerte</v>
      </c>
      <c r="BJ81" s="105">
        <f>+IF(BI81="Fuerte",2,IF(BI81="Moderado",1,0))</f>
        <v>2</v>
      </c>
      <c r="BK81" s="105">
        <f>+AG81-BJ81</f>
        <v>2</v>
      </c>
      <c r="BL81" s="104" t="str">
        <f>+VLOOKUP(BK81,Listados!$J$18:$K$24,2,TRUE)</f>
        <v>Improbable</v>
      </c>
      <c r="BM81" s="104" t="str">
        <f>IF(ISBLANK(AH81),"",AH81)</f>
        <v>Catastrófico</v>
      </c>
      <c r="BN81" s="106" t="str">
        <f>IF(AND(BL81&lt;&gt;"",BM81&lt;&gt;""),VLOOKUP(BL81&amp;BM81,Listados!$M$3:$N$27,2,FALSE),"")</f>
        <v>Extremo</v>
      </c>
      <c r="BO81" s="106" t="str">
        <f>+VLOOKUP(BN81,Listados!$P$3:$Q$6,2,FALSE)</f>
        <v>Evitar el riesgo</v>
      </c>
      <c r="BP81" s="51"/>
      <c r="BQ81" s="51"/>
      <c r="BR81" s="51"/>
      <c r="BS81" s="51"/>
      <c r="BT81" s="51"/>
      <c r="BU81" s="51"/>
      <c r="BV81" s="51"/>
      <c r="BW81" s="51"/>
      <c r="BX81" s="51"/>
      <c r="BY81" s="51"/>
      <c r="BZ81" s="51"/>
      <c r="CA81" s="51"/>
      <c r="CB81" s="51"/>
      <c r="CC81" s="51"/>
      <c r="CD81" s="51"/>
      <c r="CE81" s="189"/>
      <c r="CF81" s="189"/>
      <c r="CG81" s="189"/>
      <c r="CH81" s="189"/>
      <c r="CI81" s="189"/>
      <c r="CJ81" s="189"/>
    </row>
    <row r="82" spans="1:88" ht="16.5" customHeight="1" x14ac:dyDescent="0.25">
      <c r="A82" s="144"/>
      <c r="B82" s="108"/>
      <c r="C82" s="117"/>
      <c r="D82" s="111"/>
      <c r="E82" s="135"/>
      <c r="F82" s="106"/>
      <c r="G82" s="106"/>
      <c r="H82" s="167" t="s">
        <v>222</v>
      </c>
      <c r="I82" s="134" t="s">
        <v>296</v>
      </c>
      <c r="J82" s="106"/>
      <c r="K82" s="110" t="s">
        <v>238</v>
      </c>
      <c r="L82" s="108"/>
      <c r="M82" s="108"/>
      <c r="N82" s="108"/>
      <c r="O82" s="108"/>
      <c r="P82" s="108"/>
      <c r="Q82" s="108"/>
      <c r="R82" s="108"/>
      <c r="S82" s="108"/>
      <c r="T82" s="108"/>
      <c r="U82" s="108"/>
      <c r="V82" s="108"/>
      <c r="W82" s="108"/>
      <c r="X82" s="108"/>
      <c r="Y82" s="108"/>
      <c r="Z82" s="108"/>
      <c r="AA82" s="108"/>
      <c r="AB82" s="108"/>
      <c r="AC82" s="108"/>
      <c r="AD82" s="108"/>
      <c r="AE82" s="106"/>
      <c r="AF82" s="108"/>
      <c r="AG82" s="106"/>
      <c r="AH82" s="106" t="str">
        <f>+IF(OR(AF82=1,AF82&lt;=5),"Moderado",IF(OR(AF82=6,AF82&lt;=11),"Mayor","Catastrófico"))</f>
        <v>Moderado</v>
      </c>
      <c r="AI82" s="170"/>
      <c r="AJ82" s="106"/>
      <c r="AK82" s="111"/>
      <c r="AL82" s="111"/>
      <c r="AM82" s="135"/>
      <c r="AN82" s="135"/>
      <c r="AO82" s="81" t="str">
        <f t="shared" ref="AO82:AO125" si="21">+IF(AN82="si",15,"")</f>
        <v/>
      </c>
      <c r="AP82" s="135"/>
      <c r="AQ82" s="81" t="str">
        <f t="shared" ref="AQ82:AQ125" si="22">+IF(AP82="si",15,"")</f>
        <v/>
      </c>
      <c r="AR82" s="135"/>
      <c r="AS82" s="81" t="str">
        <f t="shared" si="12"/>
        <v/>
      </c>
      <c r="AT82" s="135"/>
      <c r="AU82" s="81" t="str">
        <f t="shared" si="13"/>
        <v/>
      </c>
      <c r="AV82" s="135"/>
      <c r="AW82" s="81" t="str">
        <f t="shared" ref="AW82:AW125" si="23">+IF(AV82="si",15,"")</f>
        <v/>
      </c>
      <c r="AX82" s="135"/>
      <c r="AY82" s="81" t="str">
        <f t="shared" si="14"/>
        <v/>
      </c>
      <c r="AZ82" s="135"/>
      <c r="BA82" s="81" t="str">
        <f t="shared" si="15"/>
        <v/>
      </c>
      <c r="BB82" s="135" t="str">
        <f t="shared" si="16"/>
        <v/>
      </c>
      <c r="BC82" s="135" t="str">
        <f t="shared" si="17"/>
        <v/>
      </c>
      <c r="BD82" s="135"/>
      <c r="BE82" s="135" t="str">
        <f t="shared" si="18"/>
        <v>Débil</v>
      </c>
      <c r="BF82" s="135" t="str">
        <f t="shared" si="19"/>
        <v>Débil</v>
      </c>
      <c r="BG82" s="135">
        <f t="shared" si="20"/>
        <v>0</v>
      </c>
      <c r="BH82" s="106"/>
      <c r="BI82" s="104"/>
      <c r="BJ82" s="105"/>
      <c r="BK82" s="105"/>
      <c r="BL82" s="104"/>
      <c r="BM82" s="104"/>
      <c r="BN82" s="106"/>
      <c r="BO82" s="106"/>
      <c r="BP82" s="51"/>
      <c r="BQ82" s="51"/>
      <c r="BR82" s="51"/>
      <c r="BS82" s="51"/>
      <c r="BT82" s="51"/>
      <c r="BU82" s="51"/>
      <c r="BV82" s="51"/>
      <c r="BW82" s="51"/>
      <c r="BX82" s="51"/>
      <c r="BY82" s="51"/>
      <c r="BZ82" s="51"/>
      <c r="CA82" s="51"/>
      <c r="CB82" s="51"/>
      <c r="CC82" s="51"/>
      <c r="CD82" s="51"/>
      <c r="CE82" s="189"/>
      <c r="CF82" s="189"/>
      <c r="CG82" s="189"/>
      <c r="CH82" s="189"/>
      <c r="CI82" s="189"/>
      <c r="CJ82" s="189"/>
    </row>
    <row r="83" spans="1:88" ht="31.5" customHeight="1" x14ac:dyDescent="0.25">
      <c r="A83" s="144"/>
      <c r="B83" s="108"/>
      <c r="C83" s="117"/>
      <c r="D83" s="111"/>
      <c r="E83" s="135"/>
      <c r="F83" s="106"/>
      <c r="G83" s="106"/>
      <c r="H83" s="152"/>
      <c r="I83" s="135"/>
      <c r="J83" s="106"/>
      <c r="K83" s="111"/>
      <c r="L83" s="108"/>
      <c r="M83" s="108"/>
      <c r="N83" s="108"/>
      <c r="O83" s="108"/>
      <c r="P83" s="108"/>
      <c r="Q83" s="108"/>
      <c r="R83" s="108"/>
      <c r="S83" s="108"/>
      <c r="T83" s="108"/>
      <c r="U83" s="108"/>
      <c r="V83" s="108"/>
      <c r="W83" s="108"/>
      <c r="X83" s="108"/>
      <c r="Y83" s="108"/>
      <c r="Z83" s="108"/>
      <c r="AA83" s="108"/>
      <c r="AB83" s="108"/>
      <c r="AC83" s="108"/>
      <c r="AD83" s="108"/>
      <c r="AE83" s="106"/>
      <c r="AF83" s="108"/>
      <c r="AG83" s="106"/>
      <c r="AH83" s="106" t="str">
        <f>+IF(OR(AF83=1,AF83&lt;=5),"Moderado",IF(OR(AF83=6,AF83&lt;=11),"Mayor","Catastrófico"))</f>
        <v>Moderado</v>
      </c>
      <c r="AI83" s="170"/>
      <c r="AJ83" s="106"/>
      <c r="AK83" s="111"/>
      <c r="AL83" s="111"/>
      <c r="AM83" s="135"/>
      <c r="AN83" s="135"/>
      <c r="AO83" s="81" t="str">
        <f t="shared" si="21"/>
        <v/>
      </c>
      <c r="AP83" s="135"/>
      <c r="AQ83" s="81" t="str">
        <f t="shared" si="22"/>
        <v/>
      </c>
      <c r="AR83" s="135"/>
      <c r="AS83" s="81" t="str">
        <f t="shared" si="12"/>
        <v/>
      </c>
      <c r="AT83" s="135"/>
      <c r="AU83" s="81" t="str">
        <f t="shared" si="13"/>
        <v/>
      </c>
      <c r="AV83" s="135"/>
      <c r="AW83" s="81" t="str">
        <f t="shared" si="23"/>
        <v/>
      </c>
      <c r="AX83" s="135"/>
      <c r="AY83" s="81" t="str">
        <f t="shared" si="14"/>
        <v/>
      </c>
      <c r="AZ83" s="135"/>
      <c r="BA83" s="81" t="str">
        <f t="shared" si="15"/>
        <v/>
      </c>
      <c r="BB83" s="135" t="str">
        <f t="shared" si="16"/>
        <v/>
      </c>
      <c r="BC83" s="135" t="str">
        <f t="shared" si="17"/>
        <v/>
      </c>
      <c r="BD83" s="135"/>
      <c r="BE83" s="135" t="str">
        <f t="shared" si="18"/>
        <v>Débil</v>
      </c>
      <c r="BF83" s="135" t="str">
        <f t="shared" si="19"/>
        <v>Débil</v>
      </c>
      <c r="BG83" s="135">
        <f t="shared" si="20"/>
        <v>0</v>
      </c>
      <c r="BH83" s="106"/>
      <c r="BI83" s="104"/>
      <c r="BJ83" s="105"/>
      <c r="BK83" s="105"/>
      <c r="BL83" s="104"/>
      <c r="BM83" s="104"/>
      <c r="BN83" s="106"/>
      <c r="BO83" s="106"/>
      <c r="BP83" s="51"/>
      <c r="BQ83" s="51"/>
      <c r="BR83" s="51"/>
      <c r="BS83" s="51"/>
      <c r="BT83" s="51"/>
      <c r="BU83" s="51"/>
      <c r="BV83" s="51"/>
      <c r="BW83" s="51"/>
      <c r="BX83" s="51"/>
      <c r="BY83" s="51"/>
      <c r="BZ83" s="51"/>
      <c r="CA83" s="51"/>
      <c r="CB83" s="51"/>
      <c r="CC83" s="51"/>
      <c r="CD83" s="51"/>
      <c r="CE83" s="189"/>
      <c r="CF83" s="189"/>
      <c r="CG83" s="189"/>
      <c r="CH83" s="189"/>
      <c r="CI83" s="189"/>
      <c r="CJ83" s="189"/>
    </row>
    <row r="84" spans="1:88" ht="39" customHeight="1" x14ac:dyDescent="0.25">
      <c r="A84" s="144"/>
      <c r="B84" s="108"/>
      <c r="C84" s="117"/>
      <c r="D84" s="111"/>
      <c r="E84" s="135"/>
      <c r="F84" s="106"/>
      <c r="G84" s="106"/>
      <c r="H84" s="152"/>
      <c r="I84" s="135"/>
      <c r="J84" s="106"/>
      <c r="K84" s="111"/>
      <c r="L84" s="108"/>
      <c r="M84" s="108"/>
      <c r="N84" s="108"/>
      <c r="O84" s="108"/>
      <c r="P84" s="108"/>
      <c r="Q84" s="108"/>
      <c r="R84" s="108"/>
      <c r="S84" s="108"/>
      <c r="T84" s="108"/>
      <c r="U84" s="108"/>
      <c r="V84" s="108"/>
      <c r="W84" s="108"/>
      <c r="X84" s="108"/>
      <c r="Y84" s="108"/>
      <c r="Z84" s="108"/>
      <c r="AA84" s="108"/>
      <c r="AB84" s="108"/>
      <c r="AC84" s="108"/>
      <c r="AD84" s="108"/>
      <c r="AE84" s="106"/>
      <c r="AF84" s="108"/>
      <c r="AG84" s="106"/>
      <c r="AH84" s="106" t="str">
        <f>+IF(OR(AF84=1,AF84&lt;=5),"Moderado",IF(OR(AF84=6,AF84&lt;=11),"Mayor","Catastrófico"))</f>
        <v>Moderado</v>
      </c>
      <c r="AI84" s="170"/>
      <c r="AJ84" s="106"/>
      <c r="AK84" s="111"/>
      <c r="AL84" s="111"/>
      <c r="AM84" s="135"/>
      <c r="AN84" s="135"/>
      <c r="AO84" s="81" t="str">
        <f t="shared" si="21"/>
        <v/>
      </c>
      <c r="AP84" s="135"/>
      <c r="AQ84" s="81" t="str">
        <f t="shared" si="22"/>
        <v/>
      </c>
      <c r="AR84" s="135"/>
      <c r="AS84" s="81" t="str">
        <f t="shared" si="12"/>
        <v/>
      </c>
      <c r="AT84" s="135"/>
      <c r="AU84" s="81" t="str">
        <f t="shared" si="13"/>
        <v/>
      </c>
      <c r="AV84" s="135"/>
      <c r="AW84" s="81" t="str">
        <f t="shared" si="23"/>
        <v/>
      </c>
      <c r="AX84" s="135"/>
      <c r="AY84" s="81" t="str">
        <f t="shared" si="14"/>
        <v/>
      </c>
      <c r="AZ84" s="135"/>
      <c r="BA84" s="81" t="str">
        <f t="shared" si="15"/>
        <v/>
      </c>
      <c r="BB84" s="135" t="str">
        <f t="shared" si="16"/>
        <v/>
      </c>
      <c r="BC84" s="135" t="str">
        <f t="shared" si="17"/>
        <v/>
      </c>
      <c r="BD84" s="135"/>
      <c r="BE84" s="135" t="str">
        <f t="shared" si="18"/>
        <v>Débil</v>
      </c>
      <c r="BF84" s="135" t="str">
        <f t="shared" si="19"/>
        <v>Débil</v>
      </c>
      <c r="BG84" s="135">
        <f t="shared" si="20"/>
        <v>0</v>
      </c>
      <c r="BH84" s="106"/>
      <c r="BI84" s="104"/>
      <c r="BJ84" s="105"/>
      <c r="BK84" s="105"/>
      <c r="BL84" s="104"/>
      <c r="BM84" s="104"/>
      <c r="BN84" s="106"/>
      <c r="BO84" s="106"/>
      <c r="BP84" s="51"/>
      <c r="BQ84" s="51"/>
      <c r="BR84" s="51"/>
      <c r="BS84" s="51"/>
      <c r="BT84" s="51"/>
      <c r="BU84" s="51"/>
      <c r="BV84" s="51"/>
      <c r="BW84" s="51"/>
      <c r="BX84" s="51"/>
      <c r="BY84" s="51"/>
      <c r="BZ84" s="51"/>
      <c r="CA84" s="51"/>
      <c r="CB84" s="51"/>
      <c r="CC84" s="51"/>
      <c r="CD84" s="51"/>
      <c r="CE84" s="189"/>
      <c r="CF84" s="189"/>
      <c r="CG84" s="189"/>
      <c r="CH84" s="189"/>
      <c r="CI84" s="189"/>
      <c r="CJ84" s="189"/>
    </row>
    <row r="85" spans="1:88" ht="27.75" customHeight="1" x14ac:dyDescent="0.25">
      <c r="A85" s="144"/>
      <c r="B85" s="108"/>
      <c r="C85" s="117"/>
      <c r="D85" s="111"/>
      <c r="E85" s="135"/>
      <c r="F85" s="106"/>
      <c r="G85" s="106"/>
      <c r="H85" s="152"/>
      <c r="I85" s="135"/>
      <c r="J85" s="106"/>
      <c r="K85" s="111"/>
      <c r="L85" s="108"/>
      <c r="M85" s="108"/>
      <c r="N85" s="108"/>
      <c r="O85" s="108"/>
      <c r="P85" s="108"/>
      <c r="Q85" s="108"/>
      <c r="R85" s="108"/>
      <c r="S85" s="108"/>
      <c r="T85" s="108"/>
      <c r="U85" s="108"/>
      <c r="V85" s="108"/>
      <c r="W85" s="108"/>
      <c r="X85" s="108"/>
      <c r="Y85" s="108"/>
      <c r="Z85" s="108"/>
      <c r="AA85" s="108"/>
      <c r="AB85" s="108"/>
      <c r="AC85" s="108"/>
      <c r="AD85" s="108"/>
      <c r="AE85" s="106"/>
      <c r="AF85" s="108"/>
      <c r="AG85" s="106"/>
      <c r="AH85" s="106" t="str">
        <f>+IF(OR(AF85=1,AF85&lt;=5),"Moderado",IF(OR(AF85=6,AF85&lt;=11),"Mayor","Catastrófico"))</f>
        <v>Moderado</v>
      </c>
      <c r="AI85" s="170"/>
      <c r="AJ85" s="106"/>
      <c r="AK85" s="111"/>
      <c r="AL85" s="111"/>
      <c r="AM85" s="135"/>
      <c r="AN85" s="135"/>
      <c r="AO85" s="81" t="str">
        <f t="shared" si="21"/>
        <v/>
      </c>
      <c r="AP85" s="135"/>
      <c r="AQ85" s="81" t="str">
        <f t="shared" si="22"/>
        <v/>
      </c>
      <c r="AR85" s="135"/>
      <c r="AS85" s="81" t="str">
        <f t="shared" si="12"/>
        <v/>
      </c>
      <c r="AT85" s="135"/>
      <c r="AU85" s="81" t="str">
        <f t="shared" si="13"/>
        <v/>
      </c>
      <c r="AV85" s="135"/>
      <c r="AW85" s="81" t="str">
        <f t="shared" si="23"/>
        <v/>
      </c>
      <c r="AX85" s="135"/>
      <c r="AY85" s="81" t="str">
        <f t="shared" si="14"/>
        <v/>
      </c>
      <c r="AZ85" s="135"/>
      <c r="BA85" s="81" t="str">
        <f t="shared" si="15"/>
        <v/>
      </c>
      <c r="BB85" s="135" t="str">
        <f t="shared" si="16"/>
        <v/>
      </c>
      <c r="BC85" s="135" t="str">
        <f t="shared" si="17"/>
        <v/>
      </c>
      <c r="BD85" s="135"/>
      <c r="BE85" s="135" t="str">
        <f t="shared" si="18"/>
        <v>Débil</v>
      </c>
      <c r="BF85" s="135" t="str">
        <f t="shared" si="19"/>
        <v>Débil</v>
      </c>
      <c r="BG85" s="135">
        <f t="shared" si="20"/>
        <v>0</v>
      </c>
      <c r="BH85" s="106"/>
      <c r="BI85" s="104"/>
      <c r="BJ85" s="105"/>
      <c r="BK85" s="105"/>
      <c r="BL85" s="104"/>
      <c r="BM85" s="104"/>
      <c r="BN85" s="106"/>
      <c r="BO85" s="106"/>
      <c r="BP85" s="51"/>
      <c r="BQ85" s="51"/>
      <c r="BR85" s="51"/>
      <c r="BS85" s="51"/>
      <c r="BT85" s="51"/>
      <c r="BU85" s="51"/>
      <c r="BV85" s="51"/>
      <c r="BW85" s="51"/>
      <c r="BX85" s="51"/>
      <c r="BY85" s="51"/>
      <c r="BZ85" s="51"/>
      <c r="CA85" s="51"/>
      <c r="CB85" s="51"/>
      <c r="CC85" s="51"/>
      <c r="CD85" s="51"/>
      <c r="CE85" s="189"/>
      <c r="CF85" s="189"/>
      <c r="CG85" s="189"/>
      <c r="CH85" s="189"/>
      <c r="CI85" s="189"/>
      <c r="CJ85" s="189"/>
    </row>
    <row r="86" spans="1:88" ht="63" customHeight="1" x14ac:dyDescent="0.25">
      <c r="A86" s="144"/>
      <c r="B86" s="108"/>
      <c r="C86" s="117"/>
      <c r="D86" s="112"/>
      <c r="E86" s="136"/>
      <c r="F86" s="106"/>
      <c r="G86" s="106"/>
      <c r="H86" s="153"/>
      <c r="I86" s="136"/>
      <c r="J86" s="106"/>
      <c r="K86" s="112"/>
      <c r="L86" s="108"/>
      <c r="M86" s="108"/>
      <c r="N86" s="108"/>
      <c r="O86" s="108"/>
      <c r="P86" s="108"/>
      <c r="Q86" s="108"/>
      <c r="R86" s="108"/>
      <c r="S86" s="108"/>
      <c r="T86" s="108"/>
      <c r="U86" s="108"/>
      <c r="V86" s="108"/>
      <c r="W86" s="108"/>
      <c r="X86" s="108"/>
      <c r="Y86" s="108"/>
      <c r="Z86" s="108"/>
      <c r="AA86" s="108"/>
      <c r="AB86" s="108"/>
      <c r="AC86" s="108"/>
      <c r="AD86" s="108"/>
      <c r="AE86" s="106"/>
      <c r="AF86" s="108"/>
      <c r="AG86" s="106"/>
      <c r="AH86" s="106" t="str">
        <f>+IF(OR(AF86=1,AF86&lt;=5),"Moderado",IF(OR(AF86=6,AF86&lt;=11),"Mayor","Catastrófico"))</f>
        <v>Moderado</v>
      </c>
      <c r="AI86" s="170"/>
      <c r="AJ86" s="106"/>
      <c r="AK86" s="112"/>
      <c r="AL86" s="112"/>
      <c r="AM86" s="136"/>
      <c r="AN86" s="136"/>
      <c r="AO86" s="81" t="str">
        <f t="shared" si="21"/>
        <v/>
      </c>
      <c r="AP86" s="136"/>
      <c r="AQ86" s="81" t="str">
        <f t="shared" si="22"/>
        <v/>
      </c>
      <c r="AR86" s="136"/>
      <c r="AS86" s="81" t="str">
        <f t="shared" si="12"/>
        <v/>
      </c>
      <c r="AT86" s="136"/>
      <c r="AU86" s="81" t="str">
        <f t="shared" si="13"/>
        <v/>
      </c>
      <c r="AV86" s="136"/>
      <c r="AW86" s="81" t="str">
        <f t="shared" si="23"/>
        <v/>
      </c>
      <c r="AX86" s="136"/>
      <c r="AY86" s="81" t="str">
        <f t="shared" si="14"/>
        <v/>
      </c>
      <c r="AZ86" s="136"/>
      <c r="BA86" s="81" t="str">
        <f t="shared" si="15"/>
        <v/>
      </c>
      <c r="BB86" s="136" t="str">
        <f t="shared" si="16"/>
        <v/>
      </c>
      <c r="BC86" s="136" t="str">
        <f t="shared" si="17"/>
        <v/>
      </c>
      <c r="BD86" s="136"/>
      <c r="BE86" s="136" t="str">
        <f t="shared" si="18"/>
        <v>Débil</v>
      </c>
      <c r="BF86" s="136" t="str">
        <f t="shared" si="19"/>
        <v>Débil</v>
      </c>
      <c r="BG86" s="136">
        <f t="shared" si="20"/>
        <v>0</v>
      </c>
      <c r="BH86" s="106"/>
      <c r="BI86" s="104"/>
      <c r="BJ86" s="105"/>
      <c r="BK86" s="105"/>
      <c r="BL86" s="104"/>
      <c r="BM86" s="104"/>
      <c r="BN86" s="106"/>
      <c r="BO86" s="106"/>
      <c r="BP86" s="51"/>
      <c r="BQ86" s="51"/>
      <c r="BR86" s="51"/>
      <c r="BS86" s="51"/>
      <c r="BT86" s="51"/>
      <c r="BU86" s="51"/>
      <c r="BV86" s="51"/>
      <c r="BW86" s="51"/>
      <c r="BX86" s="51"/>
      <c r="BY86" s="51"/>
      <c r="BZ86" s="51"/>
      <c r="CA86" s="51"/>
      <c r="CB86" s="51"/>
      <c r="CC86" s="51"/>
      <c r="CD86" s="51"/>
      <c r="CE86" s="189"/>
      <c r="CF86" s="189"/>
      <c r="CG86" s="189"/>
      <c r="CH86" s="189"/>
      <c r="CI86" s="189"/>
      <c r="CJ86" s="189"/>
    </row>
    <row r="87" spans="1:88" ht="121.5" customHeight="1" x14ac:dyDescent="0.25">
      <c r="A87" s="144" t="s">
        <v>78</v>
      </c>
      <c r="B87" s="108" t="s">
        <v>212</v>
      </c>
      <c r="C87" s="117" t="s">
        <v>290</v>
      </c>
      <c r="D87" s="118" t="str">
        <f>+'Riesgo Corrupción'!C19</f>
        <v>Direccionamiento de contratación y/o vinculación en favor de un tercero.</v>
      </c>
      <c r="E87" s="134" t="s">
        <v>318</v>
      </c>
      <c r="F87" s="106" t="s">
        <v>124</v>
      </c>
      <c r="G87" s="106" t="s">
        <v>143</v>
      </c>
      <c r="H87" s="88" t="s">
        <v>311</v>
      </c>
      <c r="I87" s="84" t="s">
        <v>296</v>
      </c>
      <c r="J87" s="106" t="s">
        <v>101</v>
      </c>
      <c r="K87" s="85" t="s">
        <v>315</v>
      </c>
      <c r="L87" s="108" t="s">
        <v>172</v>
      </c>
      <c r="M87" s="108" t="s">
        <v>168</v>
      </c>
      <c r="N87" s="108" t="s">
        <v>168</v>
      </c>
      <c r="O87" s="108" t="s">
        <v>168</v>
      </c>
      <c r="P87" s="108" t="s">
        <v>168</v>
      </c>
      <c r="Q87" s="108" t="s">
        <v>168</v>
      </c>
      <c r="R87" s="108" t="s">
        <v>168</v>
      </c>
      <c r="S87" s="108" t="s">
        <v>172</v>
      </c>
      <c r="T87" s="108" t="s">
        <v>172</v>
      </c>
      <c r="U87" s="108" t="s">
        <v>168</v>
      </c>
      <c r="V87" s="108" t="s">
        <v>168</v>
      </c>
      <c r="W87" s="108" t="s">
        <v>168</v>
      </c>
      <c r="X87" s="108" t="s">
        <v>168</v>
      </c>
      <c r="Y87" s="108" t="s">
        <v>168</v>
      </c>
      <c r="Z87" s="108" t="s">
        <v>168</v>
      </c>
      <c r="AA87" s="108" t="s">
        <v>172</v>
      </c>
      <c r="AB87" s="108" t="s">
        <v>168</v>
      </c>
      <c r="AC87" s="108" t="s">
        <v>168</v>
      </c>
      <c r="AD87" s="108" t="s">
        <v>172</v>
      </c>
      <c r="AE87" s="106">
        <f>COUNTIF(L87:AD92, "SI")</f>
        <v>14</v>
      </c>
      <c r="AF87" s="108" t="s">
        <v>62</v>
      </c>
      <c r="AG87" s="106">
        <f>+VLOOKUP(AF87,[6]Listados!$K$8:$L$12,2,0)</f>
        <v>4</v>
      </c>
      <c r="AH87" s="106" t="str">
        <f>+IF(OR(AE87=1,AE87&lt;=5),"Moderado",IF(OR(AE87=6,AE87&lt;=11),"Mayor","Catastrófico"))</f>
        <v>Catastrófico</v>
      </c>
      <c r="AI87" s="170" t="e">
        <f>+VLOOKUP(AH87,[6]Listados!K91:L95,2,0)</f>
        <v>#N/A</v>
      </c>
      <c r="AJ87" s="106" t="str">
        <f>IF(AND(AF87&lt;&gt;"",AH87&lt;&gt;""),VLOOKUP(AF87&amp;AH87,Listados!$M$3:$N$27,2,FALSE),"")</f>
        <v>Extremo</v>
      </c>
      <c r="AK87" s="96" t="str">
        <f>+'Descripción del Control '!B$14</f>
        <v xml:space="preserve"> El abogado asignado por la Dirección de Contratación, cada vez que va a realizar un   contrato para adquirir y/o comprar bienes y/o servicios, verifica el cumplimiento de los lineamientos establecidos en el procedimiento GCO-GCI-P001 "Procedimiento para la adquisición y administración de bienes y servicios". 
En caso de que se identifique que la necesidad de contratación no está cumpliendo con el lleno de requisitos legales y/o técnicos, se regresa al área que estructuró la necesidad. Como evidencia queda la trazabilidad del aplicativo SIPSE.</v>
      </c>
      <c r="AL87" s="96" t="s">
        <v>312</v>
      </c>
      <c r="AM87" s="84" t="s">
        <v>107</v>
      </c>
      <c r="AN87" s="84" t="s">
        <v>168</v>
      </c>
      <c r="AO87" s="81">
        <f>+IF(AN87="si",15,"")</f>
        <v>15</v>
      </c>
      <c r="AP87" s="84" t="s">
        <v>168</v>
      </c>
      <c r="AQ87" s="81">
        <f>+IF(AP87="si",15,"")</f>
        <v>15</v>
      </c>
      <c r="AR87" s="84" t="s">
        <v>168</v>
      </c>
      <c r="AS87" s="81">
        <f t="shared" si="12"/>
        <v>15</v>
      </c>
      <c r="AT87" s="84" t="s">
        <v>191</v>
      </c>
      <c r="AU87" s="81">
        <f t="shared" si="13"/>
        <v>15</v>
      </c>
      <c r="AV87" s="84" t="s">
        <v>168</v>
      </c>
      <c r="AW87" s="81">
        <f t="shared" si="23"/>
        <v>15</v>
      </c>
      <c r="AX87" s="84" t="s">
        <v>168</v>
      </c>
      <c r="AY87" s="81">
        <f t="shared" si="14"/>
        <v>15</v>
      </c>
      <c r="AZ87" s="84" t="s">
        <v>169</v>
      </c>
      <c r="BA87" s="81">
        <f t="shared" si="15"/>
        <v>10</v>
      </c>
      <c r="BB87" s="81">
        <f t="shared" si="16"/>
        <v>100</v>
      </c>
      <c r="BC87" s="81" t="str">
        <f t="shared" si="17"/>
        <v>Fuerte</v>
      </c>
      <c r="BD87" s="84" t="s">
        <v>170</v>
      </c>
      <c r="BE87" s="81" t="str">
        <f t="shared" si="18"/>
        <v>Fuerte</v>
      </c>
      <c r="BF87" s="81" t="str">
        <f t="shared" si="19"/>
        <v>Fuerte</v>
      </c>
      <c r="BG87" s="81">
        <f t="shared" si="20"/>
        <v>100</v>
      </c>
      <c r="BH87" s="106">
        <f>AVERAGE(BG87:BG90)</f>
        <v>100</v>
      </c>
      <c r="BI87" s="104" t="str">
        <f>IF(BH87&lt;=50, "Débil", IF(BH87&lt;=99,"Moderado","Fuerte"))</f>
        <v>Fuerte</v>
      </c>
      <c r="BJ87" s="105">
        <f>+IF(BI87="Fuerte",2,IF(BI87="Moderado",1,0))</f>
        <v>2</v>
      </c>
      <c r="BK87" s="105">
        <f>+AG87-BJ87</f>
        <v>2</v>
      </c>
      <c r="BL87" s="104" t="str">
        <f>+VLOOKUP(BK87,Listados!$J$18:$K$24,2,TRUE)</f>
        <v>Improbable</v>
      </c>
      <c r="BM87" s="104" t="str">
        <f>IF(ISBLANK(AH87),"",AH87)</f>
        <v>Catastrófico</v>
      </c>
      <c r="BN87" s="106" t="str">
        <f>IF(AND(BL87&lt;&gt;"",BM87&lt;&gt;""),VLOOKUP(BL87&amp;BM87,Listados!$M$3:$N$27,2,FALSE),"")</f>
        <v>Extremo</v>
      </c>
      <c r="BO87" s="106" t="str">
        <f>+VLOOKUP(BN87,Listados!$P$3:$Q$6,2,FALSE)</f>
        <v>Evitar el riesgo</v>
      </c>
      <c r="BP87" s="51"/>
      <c r="BQ87" s="51"/>
      <c r="BR87" s="51"/>
      <c r="BS87" s="51"/>
      <c r="BT87" s="51"/>
      <c r="BU87" s="51"/>
      <c r="BV87" s="51"/>
      <c r="BW87" s="51"/>
      <c r="BX87" s="51"/>
      <c r="BY87" s="51"/>
      <c r="BZ87" s="51"/>
      <c r="CA87" s="51"/>
      <c r="CB87" s="51"/>
      <c r="CC87" s="51"/>
      <c r="CD87" s="51"/>
      <c r="CE87" s="189"/>
      <c r="CF87" s="189"/>
      <c r="CG87" s="189"/>
      <c r="CH87" s="189"/>
      <c r="CI87" s="189"/>
      <c r="CJ87" s="189"/>
    </row>
    <row r="88" spans="1:88" ht="96" customHeight="1" x14ac:dyDescent="0.25">
      <c r="A88" s="144"/>
      <c r="B88" s="108"/>
      <c r="C88" s="117"/>
      <c r="D88" s="118"/>
      <c r="E88" s="135"/>
      <c r="F88" s="106"/>
      <c r="G88" s="106"/>
      <c r="H88" s="145" t="s">
        <v>312</v>
      </c>
      <c r="I88" s="134" t="s">
        <v>296</v>
      </c>
      <c r="J88" s="106"/>
      <c r="K88" s="85" t="s">
        <v>316</v>
      </c>
      <c r="L88" s="108"/>
      <c r="M88" s="108"/>
      <c r="N88" s="108"/>
      <c r="O88" s="108"/>
      <c r="P88" s="108"/>
      <c r="Q88" s="108"/>
      <c r="R88" s="108"/>
      <c r="S88" s="108"/>
      <c r="T88" s="108"/>
      <c r="U88" s="108"/>
      <c r="V88" s="108"/>
      <c r="W88" s="108"/>
      <c r="X88" s="108"/>
      <c r="Y88" s="108"/>
      <c r="Z88" s="108"/>
      <c r="AA88" s="108"/>
      <c r="AB88" s="108"/>
      <c r="AC88" s="108"/>
      <c r="AD88" s="108"/>
      <c r="AE88" s="106"/>
      <c r="AF88" s="108"/>
      <c r="AG88" s="106"/>
      <c r="AH88" s="106" t="str">
        <f>+IF(OR(AF88=1,AF88&lt;=5),"Moderado",IF(OR(AF88=6,AF88&lt;=11),"Mayor","Catastrófico"))</f>
        <v>Moderado</v>
      </c>
      <c r="AI88" s="170"/>
      <c r="AJ88" s="106"/>
      <c r="AK88" s="96" t="str">
        <f>+'Descripción del Control '!C$14</f>
        <v>Los miembros del Comité de Contratación,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no es aprobado. Como soporte quedan las actas del Comité de Contratación.</v>
      </c>
      <c r="AL88" s="96" t="s">
        <v>312</v>
      </c>
      <c r="AM88" s="84" t="s">
        <v>107</v>
      </c>
      <c r="AN88" s="84" t="s">
        <v>168</v>
      </c>
      <c r="AO88" s="81">
        <f>+IF(AN88="si",15,"")</f>
        <v>15</v>
      </c>
      <c r="AP88" s="84" t="s">
        <v>168</v>
      </c>
      <c r="AQ88" s="81">
        <f>+IF(AP88="si",15,"")</f>
        <v>15</v>
      </c>
      <c r="AR88" s="84" t="s">
        <v>168</v>
      </c>
      <c r="AS88" s="81">
        <f t="shared" si="12"/>
        <v>15</v>
      </c>
      <c r="AT88" s="84" t="s">
        <v>191</v>
      </c>
      <c r="AU88" s="81">
        <f t="shared" si="13"/>
        <v>15</v>
      </c>
      <c r="AV88" s="84" t="s">
        <v>168</v>
      </c>
      <c r="AW88" s="81">
        <f t="shared" si="23"/>
        <v>15</v>
      </c>
      <c r="AX88" s="84" t="s">
        <v>168</v>
      </c>
      <c r="AY88" s="81">
        <f t="shared" si="14"/>
        <v>15</v>
      </c>
      <c r="AZ88" s="84" t="s">
        <v>169</v>
      </c>
      <c r="BA88" s="81">
        <f t="shared" si="15"/>
        <v>10</v>
      </c>
      <c r="BB88" s="81">
        <f t="shared" si="16"/>
        <v>100</v>
      </c>
      <c r="BC88" s="81" t="str">
        <f t="shared" si="17"/>
        <v>Fuerte</v>
      </c>
      <c r="BD88" s="84" t="s">
        <v>170</v>
      </c>
      <c r="BE88" s="81" t="str">
        <f t="shared" si="18"/>
        <v>Fuerte</v>
      </c>
      <c r="BF88" s="81" t="str">
        <f t="shared" si="19"/>
        <v>Fuerte</v>
      </c>
      <c r="BG88" s="81">
        <f t="shared" si="20"/>
        <v>100</v>
      </c>
      <c r="BH88" s="106"/>
      <c r="BI88" s="104"/>
      <c r="BJ88" s="105"/>
      <c r="BK88" s="105"/>
      <c r="BL88" s="104"/>
      <c r="BM88" s="104"/>
      <c r="BN88" s="106"/>
      <c r="BO88" s="106"/>
      <c r="BP88" s="51"/>
      <c r="BQ88" s="51"/>
      <c r="BR88" s="51"/>
      <c r="BS88" s="51"/>
      <c r="BT88" s="51"/>
      <c r="BU88" s="51"/>
      <c r="BV88" s="51"/>
      <c r="BW88" s="51"/>
      <c r="BX88" s="51"/>
      <c r="BY88" s="51"/>
      <c r="BZ88" s="51"/>
      <c r="CA88" s="51"/>
      <c r="CB88" s="51"/>
      <c r="CC88" s="51"/>
      <c r="CD88" s="51"/>
      <c r="CE88" s="189"/>
      <c r="CF88" s="189"/>
      <c r="CG88" s="189"/>
      <c r="CH88" s="189"/>
      <c r="CI88" s="189"/>
      <c r="CJ88" s="189"/>
    </row>
    <row r="89" spans="1:88" ht="80.25" customHeight="1" x14ac:dyDescent="0.25">
      <c r="A89" s="144"/>
      <c r="B89" s="108"/>
      <c r="C89" s="117"/>
      <c r="D89" s="118"/>
      <c r="E89" s="135"/>
      <c r="F89" s="106"/>
      <c r="G89" s="106"/>
      <c r="H89" s="146"/>
      <c r="I89" s="135"/>
      <c r="J89" s="106"/>
      <c r="K89" s="85" t="s">
        <v>314</v>
      </c>
      <c r="L89" s="108"/>
      <c r="M89" s="108"/>
      <c r="N89" s="108"/>
      <c r="O89" s="108"/>
      <c r="P89" s="108"/>
      <c r="Q89" s="108"/>
      <c r="R89" s="108"/>
      <c r="S89" s="108"/>
      <c r="T89" s="108"/>
      <c r="U89" s="108"/>
      <c r="V89" s="108"/>
      <c r="W89" s="108"/>
      <c r="X89" s="108"/>
      <c r="Y89" s="108"/>
      <c r="Z89" s="108"/>
      <c r="AA89" s="108"/>
      <c r="AB89" s="108"/>
      <c r="AC89" s="108"/>
      <c r="AD89" s="108"/>
      <c r="AE89" s="106"/>
      <c r="AF89" s="108"/>
      <c r="AG89" s="106"/>
      <c r="AH89" s="106" t="str">
        <f>+IF(OR(AF89=1,AF89&lt;=5),"Moderado",IF(OR(AF89=6,AF89&lt;=11),"Mayor","Catastrófico"))</f>
        <v>Moderado</v>
      </c>
      <c r="AI89" s="170"/>
      <c r="AJ89" s="106"/>
      <c r="AK89" s="96" t="str">
        <f>+'Descripción del Control '!D$14</f>
        <v>El abogado del FDL, cada vez que adelante los procesos contractuales en la Plataforma de SECOP II, registra la trazabilidad de los ajustes realizados sobre estos. En caso de que se efectúe alguna modificación esta no será aplicada hasta no contar con la previa autorización en el flujo de aprobación empleada por la Entidad en el SECOP II. Como evidencia queda la trazabilidad en el SECOP II.</v>
      </c>
      <c r="AL89" s="96" t="s">
        <v>312</v>
      </c>
      <c r="AM89" s="84" t="s">
        <v>107</v>
      </c>
      <c r="AN89" s="84" t="s">
        <v>168</v>
      </c>
      <c r="AO89" s="81">
        <f>+IF(AN89="si",15,"")</f>
        <v>15</v>
      </c>
      <c r="AP89" s="84" t="s">
        <v>168</v>
      </c>
      <c r="AQ89" s="81">
        <f>+IF(AP89="si",15,"")</f>
        <v>15</v>
      </c>
      <c r="AR89" s="84" t="s">
        <v>168</v>
      </c>
      <c r="AS89" s="81">
        <f t="shared" si="12"/>
        <v>15</v>
      </c>
      <c r="AT89" s="84" t="s">
        <v>191</v>
      </c>
      <c r="AU89" s="81">
        <f t="shared" si="13"/>
        <v>15</v>
      </c>
      <c r="AV89" s="84" t="s">
        <v>168</v>
      </c>
      <c r="AW89" s="81">
        <f t="shared" si="23"/>
        <v>15</v>
      </c>
      <c r="AX89" s="84" t="s">
        <v>168</v>
      </c>
      <c r="AY89" s="81">
        <f t="shared" si="14"/>
        <v>15</v>
      </c>
      <c r="AZ89" s="84" t="s">
        <v>169</v>
      </c>
      <c r="BA89" s="81">
        <f t="shared" si="15"/>
        <v>10</v>
      </c>
      <c r="BB89" s="81">
        <f t="shared" si="16"/>
        <v>100</v>
      </c>
      <c r="BC89" s="81" t="str">
        <f t="shared" si="17"/>
        <v>Fuerte</v>
      </c>
      <c r="BD89" s="84" t="s">
        <v>170</v>
      </c>
      <c r="BE89" s="81" t="str">
        <f t="shared" si="18"/>
        <v>Fuerte</v>
      </c>
      <c r="BF89" s="81" t="str">
        <f t="shared" si="19"/>
        <v>Fuerte</v>
      </c>
      <c r="BG89" s="81">
        <f t="shared" si="20"/>
        <v>100</v>
      </c>
      <c r="BH89" s="106"/>
      <c r="BI89" s="104"/>
      <c r="BJ89" s="105"/>
      <c r="BK89" s="105"/>
      <c r="BL89" s="104"/>
      <c r="BM89" s="104"/>
      <c r="BN89" s="106"/>
      <c r="BO89" s="106"/>
      <c r="BP89" s="51"/>
      <c r="BQ89" s="51"/>
      <c r="BR89" s="51"/>
      <c r="BS89" s="51"/>
      <c r="BT89" s="51"/>
      <c r="BU89" s="51"/>
      <c r="BV89" s="51"/>
      <c r="BW89" s="51"/>
      <c r="BX89" s="51"/>
      <c r="BY89" s="51"/>
      <c r="BZ89" s="51"/>
      <c r="CA89" s="51"/>
      <c r="CB89" s="51"/>
      <c r="CC89" s="51"/>
      <c r="CD89" s="51"/>
      <c r="CE89" s="189"/>
      <c r="CF89" s="189"/>
      <c r="CG89" s="189"/>
      <c r="CH89" s="189"/>
      <c r="CI89" s="189"/>
      <c r="CJ89" s="189"/>
    </row>
    <row r="90" spans="1:88" ht="53.25" customHeight="1" x14ac:dyDescent="0.25">
      <c r="A90" s="144"/>
      <c r="B90" s="108"/>
      <c r="C90" s="117"/>
      <c r="D90" s="118"/>
      <c r="E90" s="135"/>
      <c r="F90" s="106"/>
      <c r="G90" s="106"/>
      <c r="H90" s="146"/>
      <c r="I90" s="135"/>
      <c r="J90" s="106"/>
      <c r="K90" s="85" t="s">
        <v>313</v>
      </c>
      <c r="L90" s="108"/>
      <c r="M90" s="108"/>
      <c r="N90" s="108"/>
      <c r="O90" s="108"/>
      <c r="P90" s="108"/>
      <c r="Q90" s="108"/>
      <c r="R90" s="108"/>
      <c r="S90" s="108"/>
      <c r="T90" s="108"/>
      <c r="U90" s="108"/>
      <c r="V90" s="108"/>
      <c r="W90" s="108"/>
      <c r="X90" s="108"/>
      <c r="Y90" s="108"/>
      <c r="Z90" s="108"/>
      <c r="AA90" s="108"/>
      <c r="AB90" s="108"/>
      <c r="AC90" s="108"/>
      <c r="AD90" s="108"/>
      <c r="AE90" s="106"/>
      <c r="AF90" s="108"/>
      <c r="AG90" s="106"/>
      <c r="AH90" s="106" t="str">
        <f>+IF(OR(AF90=1,AF90&lt;=5),"Moderado",IF(OR(AF90=6,AF90&lt;=11),"Mayor","Catastrófico"))</f>
        <v>Moderado</v>
      </c>
      <c r="AI90" s="170"/>
      <c r="AJ90" s="106"/>
      <c r="AK90" s="110" t="str">
        <f>+'Descripción del Control '!E$14</f>
        <v xml:space="preserve"> Los miembros del Comité de Contratación Local,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no es aprobado. Como soporte quedan las actas del Comité de Contratación.</v>
      </c>
      <c r="AL90" s="110" t="s">
        <v>312</v>
      </c>
      <c r="AM90" s="134" t="s">
        <v>107</v>
      </c>
      <c r="AN90" s="134" t="s">
        <v>168</v>
      </c>
      <c r="AO90" s="81">
        <f>+IF(AN90="si",15,"")</f>
        <v>15</v>
      </c>
      <c r="AP90" s="134" t="s">
        <v>168</v>
      </c>
      <c r="AQ90" s="81">
        <f>+IF(AP90="si",15,"")</f>
        <v>15</v>
      </c>
      <c r="AR90" s="134" t="s">
        <v>168</v>
      </c>
      <c r="AS90" s="81">
        <f t="shared" si="12"/>
        <v>15</v>
      </c>
      <c r="AT90" s="134" t="s">
        <v>191</v>
      </c>
      <c r="AU90" s="81">
        <f t="shared" si="13"/>
        <v>15</v>
      </c>
      <c r="AV90" s="134" t="s">
        <v>168</v>
      </c>
      <c r="AW90" s="81">
        <f>+IF(AV90="si",15,"")</f>
        <v>15</v>
      </c>
      <c r="AX90" s="134" t="s">
        <v>168</v>
      </c>
      <c r="AY90" s="81">
        <f t="shared" si="14"/>
        <v>15</v>
      </c>
      <c r="AZ90" s="134" t="s">
        <v>169</v>
      </c>
      <c r="BA90" s="81">
        <f t="shared" si="15"/>
        <v>10</v>
      </c>
      <c r="BB90" s="134">
        <f t="shared" si="16"/>
        <v>100</v>
      </c>
      <c r="BC90" s="134" t="str">
        <f t="shared" si="17"/>
        <v>Fuerte</v>
      </c>
      <c r="BD90" s="134" t="s">
        <v>170</v>
      </c>
      <c r="BE90" s="134" t="str">
        <f t="shared" si="18"/>
        <v>Fuerte</v>
      </c>
      <c r="BF90" s="134" t="str">
        <f t="shared" si="19"/>
        <v>Fuerte</v>
      </c>
      <c r="BG90" s="134">
        <f t="shared" si="20"/>
        <v>100</v>
      </c>
      <c r="BH90" s="106"/>
      <c r="BI90" s="104"/>
      <c r="BJ90" s="105"/>
      <c r="BK90" s="105"/>
      <c r="BL90" s="104"/>
      <c r="BM90" s="104"/>
      <c r="BN90" s="106"/>
      <c r="BO90" s="106"/>
      <c r="BP90" s="51"/>
      <c r="BQ90" s="51"/>
      <c r="BR90" s="51"/>
      <c r="BS90" s="51"/>
      <c r="BT90" s="51"/>
      <c r="BU90" s="51"/>
      <c r="BV90" s="51"/>
      <c r="BW90" s="51"/>
      <c r="BX90" s="51"/>
      <c r="BY90" s="51"/>
      <c r="BZ90" s="51"/>
      <c r="CA90" s="51"/>
      <c r="CB90" s="51"/>
      <c r="CC90" s="51"/>
      <c r="CD90" s="51"/>
      <c r="CE90" s="189"/>
      <c r="CF90" s="189"/>
      <c r="CG90" s="189"/>
      <c r="CH90" s="189"/>
      <c r="CI90" s="189"/>
      <c r="CJ90" s="189"/>
    </row>
    <row r="91" spans="1:88" ht="25.5" customHeight="1" x14ac:dyDescent="0.25">
      <c r="A91" s="144"/>
      <c r="B91" s="108"/>
      <c r="C91" s="117"/>
      <c r="D91" s="118"/>
      <c r="E91" s="135"/>
      <c r="F91" s="106"/>
      <c r="G91" s="106"/>
      <c r="H91" s="146"/>
      <c r="I91" s="135"/>
      <c r="J91" s="106"/>
      <c r="K91" s="110" t="s">
        <v>239</v>
      </c>
      <c r="L91" s="108"/>
      <c r="M91" s="108"/>
      <c r="N91" s="108"/>
      <c r="O91" s="108"/>
      <c r="P91" s="108"/>
      <c r="Q91" s="108"/>
      <c r="R91" s="108"/>
      <c r="S91" s="108"/>
      <c r="T91" s="108"/>
      <c r="U91" s="108"/>
      <c r="V91" s="108"/>
      <c r="W91" s="108"/>
      <c r="X91" s="108"/>
      <c r="Y91" s="108"/>
      <c r="Z91" s="108"/>
      <c r="AA91" s="108"/>
      <c r="AB91" s="108"/>
      <c r="AC91" s="108"/>
      <c r="AD91" s="108"/>
      <c r="AE91" s="106"/>
      <c r="AF91" s="108"/>
      <c r="AG91" s="106"/>
      <c r="AH91" s="106" t="str">
        <f>+IF(OR(AF91=1,AF91&lt;=5),"Moderado",IF(OR(AF91=6,AF91&lt;=11),"Mayor","Catastrófico"))</f>
        <v>Moderado</v>
      </c>
      <c r="AI91" s="170"/>
      <c r="AJ91" s="106"/>
      <c r="AK91" s="111"/>
      <c r="AL91" s="111"/>
      <c r="AM91" s="135"/>
      <c r="AN91" s="135"/>
      <c r="AO91" s="81" t="str">
        <f t="shared" si="21"/>
        <v/>
      </c>
      <c r="AP91" s="135"/>
      <c r="AQ91" s="81" t="str">
        <f t="shared" si="22"/>
        <v/>
      </c>
      <c r="AR91" s="135"/>
      <c r="AS91" s="81" t="str">
        <f t="shared" si="12"/>
        <v/>
      </c>
      <c r="AT91" s="135"/>
      <c r="AU91" s="81" t="str">
        <f t="shared" si="13"/>
        <v/>
      </c>
      <c r="AV91" s="135"/>
      <c r="AW91" s="81" t="str">
        <f t="shared" si="23"/>
        <v/>
      </c>
      <c r="AX91" s="135"/>
      <c r="AY91" s="81" t="str">
        <f t="shared" si="14"/>
        <v/>
      </c>
      <c r="AZ91" s="135"/>
      <c r="BA91" s="81" t="str">
        <f t="shared" si="15"/>
        <v/>
      </c>
      <c r="BB91" s="135" t="str">
        <f t="shared" si="16"/>
        <v/>
      </c>
      <c r="BC91" s="135" t="str">
        <f t="shared" si="17"/>
        <v/>
      </c>
      <c r="BD91" s="135"/>
      <c r="BE91" s="135" t="str">
        <f t="shared" si="18"/>
        <v>Débil</v>
      </c>
      <c r="BF91" s="135" t="str">
        <f t="shared" si="19"/>
        <v>Débil</v>
      </c>
      <c r="BG91" s="135">
        <f t="shared" si="20"/>
        <v>0</v>
      </c>
      <c r="BH91" s="106"/>
      <c r="BI91" s="104"/>
      <c r="BJ91" s="105"/>
      <c r="BK91" s="105"/>
      <c r="BL91" s="104"/>
      <c r="BM91" s="104"/>
      <c r="BN91" s="106"/>
      <c r="BO91" s="106"/>
      <c r="BP91" s="51"/>
      <c r="BQ91" s="51"/>
      <c r="BR91" s="51"/>
      <c r="BS91" s="51"/>
      <c r="BT91" s="51"/>
      <c r="BU91" s="51"/>
      <c r="BV91" s="51"/>
      <c r="BW91" s="51"/>
      <c r="BX91" s="51"/>
      <c r="BY91" s="51"/>
      <c r="BZ91" s="51"/>
      <c r="CA91" s="51"/>
      <c r="CB91" s="51"/>
      <c r="CC91" s="51"/>
      <c r="CD91" s="51"/>
      <c r="CE91" s="189"/>
      <c r="CF91" s="189"/>
      <c r="CG91" s="189"/>
      <c r="CH91" s="189"/>
      <c r="CI91" s="189"/>
      <c r="CJ91" s="189"/>
    </row>
    <row r="92" spans="1:88" ht="15.75" x14ac:dyDescent="0.25">
      <c r="A92" s="144"/>
      <c r="B92" s="108"/>
      <c r="C92" s="117"/>
      <c r="D92" s="118"/>
      <c r="E92" s="136"/>
      <c r="F92" s="106"/>
      <c r="G92" s="106"/>
      <c r="H92" s="147"/>
      <c r="I92" s="136"/>
      <c r="J92" s="106"/>
      <c r="K92" s="112"/>
      <c r="L92" s="108"/>
      <c r="M92" s="108"/>
      <c r="N92" s="108"/>
      <c r="O92" s="108"/>
      <c r="P92" s="108"/>
      <c r="Q92" s="108"/>
      <c r="R92" s="108"/>
      <c r="S92" s="108"/>
      <c r="T92" s="108"/>
      <c r="U92" s="108"/>
      <c r="V92" s="108"/>
      <c r="W92" s="108"/>
      <c r="X92" s="108"/>
      <c r="Y92" s="108"/>
      <c r="Z92" s="108"/>
      <c r="AA92" s="108"/>
      <c r="AB92" s="108"/>
      <c r="AC92" s="108"/>
      <c r="AD92" s="108"/>
      <c r="AE92" s="106"/>
      <c r="AF92" s="108"/>
      <c r="AG92" s="106"/>
      <c r="AH92" s="106" t="str">
        <f>+IF(OR(AF92=1,AF92&lt;=5),"Moderado",IF(OR(AF92=6,AF92&lt;=11),"Mayor","Catastrófico"))</f>
        <v>Moderado</v>
      </c>
      <c r="AI92" s="170"/>
      <c r="AJ92" s="106"/>
      <c r="AK92" s="112"/>
      <c r="AL92" s="112"/>
      <c r="AM92" s="136"/>
      <c r="AN92" s="136"/>
      <c r="AO92" s="81" t="str">
        <f t="shared" si="21"/>
        <v/>
      </c>
      <c r="AP92" s="136"/>
      <c r="AQ92" s="81" t="str">
        <f t="shared" si="22"/>
        <v/>
      </c>
      <c r="AR92" s="136"/>
      <c r="AS92" s="81" t="str">
        <f t="shared" si="12"/>
        <v/>
      </c>
      <c r="AT92" s="136"/>
      <c r="AU92" s="81" t="str">
        <f t="shared" si="13"/>
        <v/>
      </c>
      <c r="AV92" s="136"/>
      <c r="AW92" s="81" t="str">
        <f t="shared" si="23"/>
        <v/>
      </c>
      <c r="AX92" s="136"/>
      <c r="AY92" s="81" t="str">
        <f t="shared" si="14"/>
        <v/>
      </c>
      <c r="AZ92" s="136"/>
      <c r="BA92" s="81" t="str">
        <f t="shared" si="15"/>
        <v/>
      </c>
      <c r="BB92" s="136" t="str">
        <f t="shared" si="16"/>
        <v/>
      </c>
      <c r="BC92" s="136" t="str">
        <f t="shared" si="17"/>
        <v/>
      </c>
      <c r="BD92" s="136"/>
      <c r="BE92" s="136" t="str">
        <f t="shared" si="18"/>
        <v>Débil</v>
      </c>
      <c r="BF92" s="136" t="str">
        <f t="shared" si="19"/>
        <v>Débil</v>
      </c>
      <c r="BG92" s="136">
        <f t="shared" si="20"/>
        <v>0</v>
      </c>
      <c r="BH92" s="106"/>
      <c r="BI92" s="104"/>
      <c r="BJ92" s="105"/>
      <c r="BK92" s="105"/>
      <c r="BL92" s="104"/>
      <c r="BM92" s="104"/>
      <c r="BN92" s="106"/>
      <c r="BO92" s="106"/>
      <c r="BP92" s="51"/>
      <c r="BQ92" s="51"/>
      <c r="BR92" s="51"/>
      <c r="BS92" s="51"/>
      <c r="BT92" s="51"/>
      <c r="BU92" s="51"/>
      <c r="BV92" s="51"/>
      <c r="BW92" s="51"/>
      <c r="BX92" s="51"/>
      <c r="BY92" s="51"/>
      <c r="BZ92" s="51"/>
      <c r="CA92" s="51"/>
      <c r="CB92" s="51"/>
      <c r="CC92" s="51"/>
      <c r="CD92" s="51"/>
      <c r="CE92" s="189"/>
      <c r="CF92" s="189"/>
      <c r="CG92" s="189"/>
      <c r="CH92" s="189"/>
      <c r="CI92" s="189"/>
      <c r="CJ92" s="189"/>
    </row>
    <row r="93" spans="1:88" ht="67.5" customHeight="1" x14ac:dyDescent="0.25">
      <c r="A93" s="144" t="s">
        <v>79</v>
      </c>
      <c r="B93" s="108" t="s">
        <v>212</v>
      </c>
      <c r="C93" s="117" t="s">
        <v>290</v>
      </c>
      <c r="D93" s="118" t="str">
        <f>+'Riesgo Corrupción'!C20</f>
        <v>Modificación de condiciones establecidas en los pliegos sin justificación para el beneficio de un particular.</v>
      </c>
      <c r="E93" s="134" t="s">
        <v>318</v>
      </c>
      <c r="F93" s="106" t="s">
        <v>124</v>
      </c>
      <c r="G93" s="106" t="s">
        <v>100</v>
      </c>
      <c r="H93" s="167" t="s">
        <v>221</v>
      </c>
      <c r="I93" s="134" t="s">
        <v>296</v>
      </c>
      <c r="J93" s="106" t="s">
        <v>101</v>
      </c>
      <c r="K93" s="85" t="s">
        <v>239</v>
      </c>
      <c r="L93" s="108" t="s">
        <v>168</v>
      </c>
      <c r="M93" s="108" t="s">
        <v>168</v>
      </c>
      <c r="N93" s="108" t="s">
        <v>168</v>
      </c>
      <c r="O93" s="108" t="s">
        <v>168</v>
      </c>
      <c r="P93" s="108" t="s">
        <v>168</v>
      </c>
      <c r="Q93" s="108" t="s">
        <v>168</v>
      </c>
      <c r="R93" s="108" t="s">
        <v>168</v>
      </c>
      <c r="S93" s="108" t="s">
        <v>172</v>
      </c>
      <c r="T93" s="108" t="s">
        <v>168</v>
      </c>
      <c r="U93" s="108" t="s">
        <v>168</v>
      </c>
      <c r="V93" s="108" t="s">
        <v>168</v>
      </c>
      <c r="W93" s="108" t="s">
        <v>168</v>
      </c>
      <c r="X93" s="108" t="s">
        <v>168</v>
      </c>
      <c r="Y93" s="108" t="s">
        <v>168</v>
      </c>
      <c r="Z93" s="108" t="s">
        <v>168</v>
      </c>
      <c r="AA93" s="108" t="s">
        <v>172</v>
      </c>
      <c r="AB93" s="108" t="s">
        <v>168</v>
      </c>
      <c r="AC93" s="108" t="s">
        <v>168</v>
      </c>
      <c r="AD93" s="108" t="s">
        <v>172</v>
      </c>
      <c r="AE93" s="106">
        <f>COUNTIF(L93:AD98, "SI")</f>
        <v>16</v>
      </c>
      <c r="AF93" s="108" t="s">
        <v>62</v>
      </c>
      <c r="AG93" s="106">
        <f>+VLOOKUP(AF93,[6]Listados!$K$8:$L$12,2,0)</f>
        <v>4</v>
      </c>
      <c r="AH93" s="106" t="str">
        <f>+IF(OR(AE93=1,AE93&lt;=5),"Moderado",IF(OR(AE93=6,AE93&lt;=11),"Mayor","Catastrófico"))</f>
        <v>Catastrófico</v>
      </c>
      <c r="AI93" s="170" t="e">
        <f>+VLOOKUP(AH93,[6]Listados!K97:L101,2,0)</f>
        <v>#N/A</v>
      </c>
      <c r="AJ93" s="106" t="str">
        <f>IF(AND(AF93&lt;&gt;"",AH93&lt;&gt;""),VLOOKUP(AF93&amp;AH93,Listados!$M$3:$N$27,2,FALSE),"")</f>
        <v>Extremo</v>
      </c>
      <c r="AK93" s="96" t="str">
        <f>+'Descripción del Control '!B$15</f>
        <v xml:space="preserve"> Los abogados asignados por la Dirección de Contratación cada vez que adelantan los procesos contractuales en la Plataforma de SECOP II, registran la trazabilidad de los ajustes realizados sobre estos. En caso de que se efectúe alguna modificación esta no será aplicada hasta no contar con la previa autorización en el flujo de aprobación empleada por la Entidad en el SECOP II. Como evidencia queda la trazabilidad en el SECOPII, actas del comité de contratación y comunicaciones oficiales.</v>
      </c>
      <c r="AL93" s="96" t="s">
        <v>221</v>
      </c>
      <c r="AM93" s="84" t="s">
        <v>107</v>
      </c>
      <c r="AN93" s="84" t="s">
        <v>168</v>
      </c>
      <c r="AO93" s="81">
        <f>+IF(AN93="si",15,"")</f>
        <v>15</v>
      </c>
      <c r="AP93" s="84" t="s">
        <v>168</v>
      </c>
      <c r="AQ93" s="81">
        <f>+IF(AP93="si",15,"")</f>
        <v>15</v>
      </c>
      <c r="AR93" s="84" t="s">
        <v>168</v>
      </c>
      <c r="AS93" s="81">
        <f t="shared" si="12"/>
        <v>15</v>
      </c>
      <c r="AT93" s="84" t="s">
        <v>191</v>
      </c>
      <c r="AU93" s="81">
        <f t="shared" si="13"/>
        <v>15</v>
      </c>
      <c r="AV93" s="84" t="s">
        <v>168</v>
      </c>
      <c r="AW93" s="81">
        <f t="shared" si="23"/>
        <v>15</v>
      </c>
      <c r="AX93" s="84" t="s">
        <v>168</v>
      </c>
      <c r="AY93" s="81">
        <f t="shared" si="14"/>
        <v>15</v>
      </c>
      <c r="AZ93" s="84" t="s">
        <v>169</v>
      </c>
      <c r="BA93" s="81">
        <f t="shared" si="15"/>
        <v>10</v>
      </c>
      <c r="BB93" s="81">
        <f t="shared" si="16"/>
        <v>100</v>
      </c>
      <c r="BC93" s="81" t="str">
        <f t="shared" si="17"/>
        <v>Fuerte</v>
      </c>
      <c r="BD93" s="84" t="s">
        <v>170</v>
      </c>
      <c r="BE93" s="81" t="str">
        <f t="shared" si="18"/>
        <v>Fuerte</v>
      </c>
      <c r="BF93" s="81" t="str">
        <f t="shared" si="19"/>
        <v>Fuerte</v>
      </c>
      <c r="BG93" s="81">
        <f t="shared" si="20"/>
        <v>100</v>
      </c>
      <c r="BH93" s="106">
        <f>AVERAGE(BG93:BG94)</f>
        <v>100</v>
      </c>
      <c r="BI93" s="104" t="str">
        <f>IF(BH93&lt;=50, "Débil", IF(BH93&lt;=99,"Moderado","Fuerte"))</f>
        <v>Fuerte</v>
      </c>
      <c r="BJ93" s="105">
        <f>+IF(BI93="Fuerte",2,IF(BI93="Moderado",1,0))</f>
        <v>2</v>
      </c>
      <c r="BK93" s="105">
        <f>+AG93-BJ93</f>
        <v>2</v>
      </c>
      <c r="BL93" s="104" t="str">
        <f>+VLOOKUP(BK93,Listados!$J$18:$K$24,2,TRUE)</f>
        <v>Improbable</v>
      </c>
      <c r="BM93" s="104" t="str">
        <f>IF(ISBLANK(AH93),"",AH93)</f>
        <v>Catastrófico</v>
      </c>
      <c r="BN93" s="106" t="str">
        <f>IF(AND(BL93&lt;&gt;"",BM93&lt;&gt;""),VLOOKUP(BL93&amp;BM93,Listados!$M$3:$N$27,2,FALSE),"")</f>
        <v>Extremo</v>
      </c>
      <c r="BO93" s="106" t="str">
        <f>+VLOOKUP(BN93,Listados!$P$3:$Q$6,2,FALSE)</f>
        <v>Evitar el riesgo</v>
      </c>
      <c r="BP93" s="51"/>
      <c r="BQ93" s="51"/>
      <c r="BR93" s="51"/>
      <c r="BS93" s="51"/>
      <c r="BT93" s="51"/>
      <c r="BU93" s="51"/>
      <c r="BV93" s="51"/>
      <c r="BW93" s="51"/>
      <c r="BX93" s="51"/>
      <c r="BY93" s="51"/>
      <c r="BZ93" s="51"/>
      <c r="CA93" s="51"/>
      <c r="CB93" s="51"/>
      <c r="CC93" s="51"/>
      <c r="CD93" s="51"/>
      <c r="CE93" s="189"/>
      <c r="CF93" s="189"/>
      <c r="CG93" s="189"/>
      <c r="CH93" s="189"/>
      <c r="CI93" s="189"/>
      <c r="CJ93" s="189"/>
    </row>
    <row r="94" spans="1:88" ht="54" customHeight="1" x14ac:dyDescent="0.25">
      <c r="A94" s="144"/>
      <c r="B94" s="108"/>
      <c r="C94" s="117"/>
      <c r="D94" s="118"/>
      <c r="E94" s="135"/>
      <c r="F94" s="106"/>
      <c r="G94" s="106"/>
      <c r="H94" s="152"/>
      <c r="I94" s="135"/>
      <c r="J94" s="106"/>
      <c r="K94" s="85" t="s">
        <v>240</v>
      </c>
      <c r="L94" s="108"/>
      <c r="M94" s="108"/>
      <c r="N94" s="108"/>
      <c r="O94" s="108"/>
      <c r="P94" s="108"/>
      <c r="Q94" s="108"/>
      <c r="R94" s="108"/>
      <c r="S94" s="108"/>
      <c r="T94" s="108"/>
      <c r="U94" s="108"/>
      <c r="V94" s="108"/>
      <c r="W94" s="108"/>
      <c r="X94" s="108"/>
      <c r="Y94" s="108"/>
      <c r="Z94" s="108"/>
      <c r="AA94" s="108"/>
      <c r="AB94" s="108"/>
      <c r="AC94" s="108"/>
      <c r="AD94" s="108"/>
      <c r="AE94" s="106"/>
      <c r="AF94" s="108"/>
      <c r="AG94" s="106"/>
      <c r="AH94" s="106" t="str">
        <f>+IF(OR(AF94=1,AF94&lt;=5),"Moderado",IF(OR(AF94=6,AF94&lt;=11),"Mayor","Catastrófico"))</f>
        <v>Moderado</v>
      </c>
      <c r="AI94" s="170"/>
      <c r="AJ94" s="106"/>
      <c r="AK94" s="110" t="str">
        <f>+'Descripción del Control '!C$15</f>
        <v xml:space="preserve"> El abogado del FDL, cada vez que adelanta los procesos contractuales en la Plataforma de SECOP II, registra la trazabilidad de los ajustes realizados sobre estos. En caso de que se efectúe alguna modificación esta no será aplicada hasta no contar con la previa autorización en el flujo de aprobación empleada por la Entidad en el SECOP II. Como evidencia queda la trazabilidad en el SECOPII, actas del comité de contratación local y las comunicaciones oficiales.</v>
      </c>
      <c r="AL94" s="110" t="s">
        <v>221</v>
      </c>
      <c r="AM94" s="134" t="s">
        <v>107</v>
      </c>
      <c r="AN94" s="134" t="s">
        <v>168</v>
      </c>
      <c r="AO94" s="81">
        <f>+IF(AN94="si",15,"")</f>
        <v>15</v>
      </c>
      <c r="AP94" s="134" t="s">
        <v>168</v>
      </c>
      <c r="AQ94" s="81">
        <f>+IF(AP94="si",15,"")</f>
        <v>15</v>
      </c>
      <c r="AR94" s="134" t="s">
        <v>168</v>
      </c>
      <c r="AS94" s="81">
        <f t="shared" si="12"/>
        <v>15</v>
      </c>
      <c r="AT94" s="134" t="s">
        <v>191</v>
      </c>
      <c r="AU94" s="81">
        <f t="shared" si="13"/>
        <v>15</v>
      </c>
      <c r="AV94" s="134" t="s">
        <v>168</v>
      </c>
      <c r="AW94" s="81">
        <f t="shared" si="23"/>
        <v>15</v>
      </c>
      <c r="AX94" s="134" t="s">
        <v>168</v>
      </c>
      <c r="AY94" s="81">
        <f t="shared" si="14"/>
        <v>15</v>
      </c>
      <c r="AZ94" s="134" t="s">
        <v>169</v>
      </c>
      <c r="BA94" s="81">
        <f t="shared" si="15"/>
        <v>10</v>
      </c>
      <c r="BB94" s="134">
        <f t="shared" si="16"/>
        <v>100</v>
      </c>
      <c r="BC94" s="134" t="str">
        <f t="shared" si="17"/>
        <v>Fuerte</v>
      </c>
      <c r="BD94" s="134" t="s">
        <v>170</v>
      </c>
      <c r="BE94" s="134" t="str">
        <f t="shared" si="18"/>
        <v>Fuerte</v>
      </c>
      <c r="BF94" s="134" t="str">
        <f t="shared" si="19"/>
        <v>Fuerte</v>
      </c>
      <c r="BG94" s="134">
        <f t="shared" si="20"/>
        <v>100</v>
      </c>
      <c r="BH94" s="106"/>
      <c r="BI94" s="104"/>
      <c r="BJ94" s="105"/>
      <c r="BK94" s="105"/>
      <c r="BL94" s="104"/>
      <c r="BM94" s="104"/>
      <c r="BN94" s="106"/>
      <c r="BO94" s="106"/>
      <c r="BP94" s="51"/>
      <c r="BQ94" s="51"/>
      <c r="BR94" s="51"/>
      <c r="BS94" s="51"/>
      <c r="BT94" s="51"/>
      <c r="BU94" s="51"/>
      <c r="BV94" s="51"/>
      <c r="BW94" s="51"/>
      <c r="BX94" s="51"/>
      <c r="BY94" s="51"/>
      <c r="BZ94" s="51"/>
      <c r="CA94" s="51"/>
      <c r="CB94" s="51"/>
      <c r="CC94" s="51"/>
      <c r="CD94" s="51"/>
      <c r="CE94" s="189"/>
      <c r="CF94" s="189"/>
      <c r="CG94" s="189"/>
      <c r="CH94" s="189"/>
      <c r="CI94" s="189"/>
      <c r="CJ94" s="189"/>
    </row>
    <row r="95" spans="1:88" ht="59.25" customHeight="1" x14ac:dyDescent="0.25">
      <c r="A95" s="144"/>
      <c r="B95" s="108"/>
      <c r="C95" s="117"/>
      <c r="D95" s="118"/>
      <c r="E95" s="135"/>
      <c r="F95" s="106"/>
      <c r="G95" s="106"/>
      <c r="H95" s="152"/>
      <c r="I95" s="135"/>
      <c r="J95" s="106"/>
      <c r="K95" s="85" t="s">
        <v>241</v>
      </c>
      <c r="L95" s="108"/>
      <c r="M95" s="108"/>
      <c r="N95" s="108"/>
      <c r="O95" s="108"/>
      <c r="P95" s="108"/>
      <c r="Q95" s="108"/>
      <c r="R95" s="108"/>
      <c r="S95" s="108"/>
      <c r="T95" s="108"/>
      <c r="U95" s="108"/>
      <c r="V95" s="108"/>
      <c r="W95" s="108"/>
      <c r="X95" s="108"/>
      <c r="Y95" s="108"/>
      <c r="Z95" s="108"/>
      <c r="AA95" s="108"/>
      <c r="AB95" s="108"/>
      <c r="AC95" s="108"/>
      <c r="AD95" s="108"/>
      <c r="AE95" s="106"/>
      <c r="AF95" s="108"/>
      <c r="AG95" s="106"/>
      <c r="AH95" s="106" t="str">
        <f>+IF(OR(AF95=1,AF95&lt;=5),"Moderado",IF(OR(AF95=6,AF95&lt;=11),"Mayor","Catastrófico"))</f>
        <v>Moderado</v>
      </c>
      <c r="AI95" s="170"/>
      <c r="AJ95" s="106"/>
      <c r="AK95" s="111"/>
      <c r="AL95" s="111"/>
      <c r="AM95" s="135"/>
      <c r="AN95" s="135"/>
      <c r="AO95" s="81" t="str">
        <f t="shared" si="21"/>
        <v/>
      </c>
      <c r="AP95" s="135"/>
      <c r="AQ95" s="81" t="str">
        <f t="shared" si="22"/>
        <v/>
      </c>
      <c r="AR95" s="135"/>
      <c r="AS95" s="81" t="str">
        <f t="shared" si="12"/>
        <v/>
      </c>
      <c r="AT95" s="135"/>
      <c r="AU95" s="81" t="str">
        <f t="shared" si="13"/>
        <v/>
      </c>
      <c r="AV95" s="135"/>
      <c r="AW95" s="81" t="str">
        <f t="shared" si="23"/>
        <v/>
      </c>
      <c r="AX95" s="135"/>
      <c r="AY95" s="81" t="str">
        <f t="shared" si="14"/>
        <v/>
      </c>
      <c r="AZ95" s="135"/>
      <c r="BA95" s="81" t="str">
        <f t="shared" si="15"/>
        <v/>
      </c>
      <c r="BB95" s="135" t="str">
        <f t="shared" si="16"/>
        <v/>
      </c>
      <c r="BC95" s="135" t="str">
        <f t="shared" si="17"/>
        <v/>
      </c>
      <c r="BD95" s="135"/>
      <c r="BE95" s="135" t="str">
        <f t="shared" si="18"/>
        <v>Débil</v>
      </c>
      <c r="BF95" s="135" t="str">
        <f t="shared" si="19"/>
        <v>Débil</v>
      </c>
      <c r="BG95" s="135">
        <f t="shared" si="20"/>
        <v>0</v>
      </c>
      <c r="BH95" s="106"/>
      <c r="BI95" s="104"/>
      <c r="BJ95" s="105"/>
      <c r="BK95" s="105"/>
      <c r="BL95" s="104"/>
      <c r="BM95" s="104"/>
      <c r="BN95" s="106"/>
      <c r="BO95" s="106"/>
      <c r="BP95" s="51"/>
      <c r="BQ95" s="51"/>
      <c r="BR95" s="51"/>
      <c r="BS95" s="51"/>
      <c r="BT95" s="51"/>
      <c r="BU95" s="51"/>
      <c r="BV95" s="51"/>
      <c r="BW95" s="51"/>
      <c r="BX95" s="51"/>
      <c r="BY95" s="51"/>
      <c r="BZ95" s="51"/>
      <c r="CA95" s="51"/>
      <c r="CB95" s="51"/>
      <c r="CC95" s="51"/>
      <c r="CD95" s="51"/>
      <c r="CE95" s="189"/>
      <c r="CF95" s="189"/>
      <c r="CG95" s="189"/>
      <c r="CH95" s="189"/>
      <c r="CI95" s="189"/>
      <c r="CJ95" s="189"/>
    </row>
    <row r="96" spans="1:88" ht="39.75" customHeight="1" x14ac:dyDescent="0.25">
      <c r="A96" s="144"/>
      <c r="B96" s="108"/>
      <c r="C96" s="117"/>
      <c r="D96" s="118"/>
      <c r="E96" s="135"/>
      <c r="F96" s="106"/>
      <c r="G96" s="106"/>
      <c r="H96" s="152"/>
      <c r="I96" s="135"/>
      <c r="J96" s="106"/>
      <c r="K96" s="110" t="s">
        <v>242</v>
      </c>
      <c r="L96" s="108"/>
      <c r="M96" s="108"/>
      <c r="N96" s="108"/>
      <c r="O96" s="108"/>
      <c r="P96" s="108"/>
      <c r="Q96" s="108"/>
      <c r="R96" s="108"/>
      <c r="S96" s="108"/>
      <c r="T96" s="108"/>
      <c r="U96" s="108"/>
      <c r="V96" s="108"/>
      <c r="W96" s="108"/>
      <c r="X96" s="108"/>
      <c r="Y96" s="108"/>
      <c r="Z96" s="108"/>
      <c r="AA96" s="108"/>
      <c r="AB96" s="108"/>
      <c r="AC96" s="108"/>
      <c r="AD96" s="108"/>
      <c r="AE96" s="106"/>
      <c r="AF96" s="108"/>
      <c r="AG96" s="106"/>
      <c r="AH96" s="106" t="str">
        <f>+IF(OR(AF96=1,AF96&lt;=5),"Moderado",IF(OR(AF96=6,AF96&lt;=11),"Mayor","Catastrófico"))</f>
        <v>Moderado</v>
      </c>
      <c r="AI96" s="170"/>
      <c r="AJ96" s="106"/>
      <c r="AK96" s="111"/>
      <c r="AL96" s="111"/>
      <c r="AM96" s="135"/>
      <c r="AN96" s="135"/>
      <c r="AO96" s="81" t="str">
        <f t="shared" si="21"/>
        <v/>
      </c>
      <c r="AP96" s="135"/>
      <c r="AQ96" s="81" t="str">
        <f t="shared" si="22"/>
        <v/>
      </c>
      <c r="AR96" s="135"/>
      <c r="AS96" s="81" t="str">
        <f t="shared" si="12"/>
        <v/>
      </c>
      <c r="AT96" s="135"/>
      <c r="AU96" s="81" t="str">
        <f t="shared" si="13"/>
        <v/>
      </c>
      <c r="AV96" s="135"/>
      <c r="AW96" s="81" t="str">
        <f t="shared" si="23"/>
        <v/>
      </c>
      <c r="AX96" s="135"/>
      <c r="AY96" s="81" t="str">
        <f t="shared" si="14"/>
        <v/>
      </c>
      <c r="AZ96" s="135"/>
      <c r="BA96" s="81" t="str">
        <f t="shared" si="15"/>
        <v/>
      </c>
      <c r="BB96" s="135" t="str">
        <f t="shared" si="16"/>
        <v/>
      </c>
      <c r="BC96" s="135" t="str">
        <f t="shared" si="17"/>
        <v/>
      </c>
      <c r="BD96" s="135"/>
      <c r="BE96" s="135" t="str">
        <f t="shared" si="18"/>
        <v>Débil</v>
      </c>
      <c r="BF96" s="135" t="str">
        <f t="shared" si="19"/>
        <v>Débil</v>
      </c>
      <c r="BG96" s="135">
        <f t="shared" si="20"/>
        <v>0</v>
      </c>
      <c r="BH96" s="106"/>
      <c r="BI96" s="104"/>
      <c r="BJ96" s="105"/>
      <c r="BK96" s="105"/>
      <c r="BL96" s="104"/>
      <c r="BM96" s="104"/>
      <c r="BN96" s="106"/>
      <c r="BO96" s="106"/>
      <c r="BP96" s="51"/>
      <c r="BQ96" s="51"/>
      <c r="BR96" s="51"/>
      <c r="BS96" s="51"/>
      <c r="BT96" s="51"/>
      <c r="BU96" s="51"/>
      <c r="BV96" s="51"/>
      <c r="BW96" s="51"/>
      <c r="BX96" s="51"/>
      <c r="BY96" s="51"/>
      <c r="BZ96" s="51"/>
      <c r="CA96" s="51"/>
      <c r="CB96" s="51"/>
      <c r="CC96" s="51"/>
      <c r="CD96" s="51"/>
      <c r="CE96" s="189"/>
      <c r="CF96" s="189"/>
      <c r="CG96" s="189"/>
      <c r="CH96" s="189"/>
      <c r="CI96" s="189"/>
      <c r="CJ96" s="189"/>
    </row>
    <row r="97" spans="1:88" ht="15.75" x14ac:dyDescent="0.25">
      <c r="A97" s="144"/>
      <c r="B97" s="108"/>
      <c r="C97" s="117"/>
      <c r="D97" s="118"/>
      <c r="E97" s="135"/>
      <c r="F97" s="106"/>
      <c r="G97" s="106"/>
      <c r="H97" s="152"/>
      <c r="I97" s="135"/>
      <c r="J97" s="106"/>
      <c r="K97" s="111"/>
      <c r="L97" s="108"/>
      <c r="M97" s="108"/>
      <c r="N97" s="108"/>
      <c r="O97" s="108"/>
      <c r="P97" s="108"/>
      <c r="Q97" s="108"/>
      <c r="R97" s="108"/>
      <c r="S97" s="108"/>
      <c r="T97" s="108"/>
      <c r="U97" s="108"/>
      <c r="V97" s="108"/>
      <c r="W97" s="108"/>
      <c r="X97" s="108"/>
      <c r="Y97" s="108"/>
      <c r="Z97" s="108"/>
      <c r="AA97" s="108"/>
      <c r="AB97" s="108"/>
      <c r="AC97" s="108"/>
      <c r="AD97" s="108"/>
      <c r="AE97" s="106"/>
      <c r="AF97" s="108"/>
      <c r="AG97" s="106"/>
      <c r="AH97" s="106" t="str">
        <f>+IF(OR(AF97=1,AF97&lt;=5),"Moderado",IF(OR(AF97=6,AF97&lt;=11),"Mayor","Catastrófico"))</f>
        <v>Moderado</v>
      </c>
      <c r="AI97" s="170"/>
      <c r="AJ97" s="106"/>
      <c r="AK97" s="111"/>
      <c r="AL97" s="111"/>
      <c r="AM97" s="135"/>
      <c r="AN97" s="135"/>
      <c r="AO97" s="81" t="str">
        <f t="shared" si="21"/>
        <v/>
      </c>
      <c r="AP97" s="135"/>
      <c r="AQ97" s="81" t="str">
        <f t="shared" si="22"/>
        <v/>
      </c>
      <c r="AR97" s="135"/>
      <c r="AS97" s="81" t="str">
        <f t="shared" si="12"/>
        <v/>
      </c>
      <c r="AT97" s="135"/>
      <c r="AU97" s="81" t="str">
        <f t="shared" si="13"/>
        <v/>
      </c>
      <c r="AV97" s="135"/>
      <c r="AW97" s="81" t="str">
        <f t="shared" si="23"/>
        <v/>
      </c>
      <c r="AX97" s="135"/>
      <c r="AY97" s="81" t="str">
        <f t="shared" si="14"/>
        <v/>
      </c>
      <c r="AZ97" s="135"/>
      <c r="BA97" s="81" t="str">
        <f t="shared" si="15"/>
        <v/>
      </c>
      <c r="BB97" s="135" t="str">
        <f t="shared" si="16"/>
        <v/>
      </c>
      <c r="BC97" s="135" t="str">
        <f t="shared" si="17"/>
        <v/>
      </c>
      <c r="BD97" s="135"/>
      <c r="BE97" s="135" t="str">
        <f t="shared" si="18"/>
        <v>Débil</v>
      </c>
      <c r="BF97" s="135" t="str">
        <f t="shared" si="19"/>
        <v>Débil</v>
      </c>
      <c r="BG97" s="135">
        <f t="shared" si="20"/>
        <v>0</v>
      </c>
      <c r="BH97" s="106"/>
      <c r="BI97" s="104"/>
      <c r="BJ97" s="105"/>
      <c r="BK97" s="105"/>
      <c r="BL97" s="104"/>
      <c r="BM97" s="104"/>
      <c r="BN97" s="106"/>
      <c r="BO97" s="106"/>
      <c r="BP97" s="51"/>
      <c r="BQ97" s="51"/>
      <c r="BR97" s="51"/>
      <c r="BS97" s="51"/>
      <c r="BT97" s="51"/>
      <c r="BU97" s="51"/>
      <c r="BV97" s="51"/>
      <c r="BW97" s="51"/>
      <c r="BX97" s="51"/>
      <c r="BY97" s="51"/>
      <c r="BZ97" s="51"/>
      <c r="CA97" s="51"/>
      <c r="CB97" s="51"/>
      <c r="CC97" s="51"/>
      <c r="CD97" s="51"/>
      <c r="CE97" s="189"/>
      <c r="CF97" s="189"/>
      <c r="CG97" s="189"/>
      <c r="CH97" s="189"/>
      <c r="CI97" s="189"/>
      <c r="CJ97" s="189"/>
    </row>
    <row r="98" spans="1:88" ht="17.25" customHeight="1" x14ac:dyDescent="0.25">
      <c r="A98" s="144"/>
      <c r="B98" s="108"/>
      <c r="C98" s="117"/>
      <c r="D98" s="118"/>
      <c r="E98" s="136"/>
      <c r="F98" s="106"/>
      <c r="G98" s="106"/>
      <c r="H98" s="153"/>
      <c r="I98" s="136"/>
      <c r="J98" s="106"/>
      <c r="K98" s="112"/>
      <c r="L98" s="108"/>
      <c r="M98" s="108"/>
      <c r="N98" s="108"/>
      <c r="O98" s="108"/>
      <c r="P98" s="108"/>
      <c r="Q98" s="108"/>
      <c r="R98" s="108"/>
      <c r="S98" s="108"/>
      <c r="T98" s="108"/>
      <c r="U98" s="108"/>
      <c r="V98" s="108"/>
      <c r="W98" s="108"/>
      <c r="X98" s="108"/>
      <c r="Y98" s="108"/>
      <c r="Z98" s="108"/>
      <c r="AA98" s="108"/>
      <c r="AB98" s="108"/>
      <c r="AC98" s="108"/>
      <c r="AD98" s="108"/>
      <c r="AE98" s="106"/>
      <c r="AF98" s="108"/>
      <c r="AG98" s="106"/>
      <c r="AH98" s="106" t="str">
        <f>+IF(OR(AF98=1,AF98&lt;=5),"Moderado",IF(OR(AF98=6,AF98&lt;=11),"Mayor","Catastrófico"))</f>
        <v>Moderado</v>
      </c>
      <c r="AI98" s="170"/>
      <c r="AJ98" s="106"/>
      <c r="AK98" s="112"/>
      <c r="AL98" s="112"/>
      <c r="AM98" s="136"/>
      <c r="AN98" s="136"/>
      <c r="AO98" s="81" t="str">
        <f t="shared" si="21"/>
        <v/>
      </c>
      <c r="AP98" s="136"/>
      <c r="AQ98" s="81" t="str">
        <f t="shared" si="22"/>
        <v/>
      </c>
      <c r="AR98" s="136"/>
      <c r="AS98" s="81" t="str">
        <f t="shared" si="12"/>
        <v/>
      </c>
      <c r="AT98" s="136"/>
      <c r="AU98" s="81" t="str">
        <f t="shared" si="13"/>
        <v/>
      </c>
      <c r="AV98" s="136"/>
      <c r="AW98" s="81" t="str">
        <f t="shared" si="23"/>
        <v/>
      </c>
      <c r="AX98" s="136"/>
      <c r="AY98" s="81" t="str">
        <f t="shared" si="14"/>
        <v/>
      </c>
      <c r="AZ98" s="136"/>
      <c r="BA98" s="81" t="str">
        <f t="shared" si="15"/>
        <v/>
      </c>
      <c r="BB98" s="136" t="str">
        <f t="shared" si="16"/>
        <v/>
      </c>
      <c r="BC98" s="136" t="str">
        <f t="shared" si="17"/>
        <v/>
      </c>
      <c r="BD98" s="136"/>
      <c r="BE98" s="136" t="str">
        <f t="shared" si="18"/>
        <v>Débil</v>
      </c>
      <c r="BF98" s="136" t="str">
        <f t="shared" si="19"/>
        <v>Débil</v>
      </c>
      <c r="BG98" s="136">
        <f t="shared" si="20"/>
        <v>0</v>
      </c>
      <c r="BH98" s="106"/>
      <c r="BI98" s="104"/>
      <c r="BJ98" s="105"/>
      <c r="BK98" s="105"/>
      <c r="BL98" s="104"/>
      <c r="BM98" s="104"/>
      <c r="BN98" s="106"/>
      <c r="BO98" s="106"/>
      <c r="BP98" s="51"/>
      <c r="BQ98" s="51"/>
      <c r="BR98" s="51"/>
      <c r="BS98" s="51"/>
      <c r="BT98" s="51"/>
      <c r="BU98" s="51"/>
      <c r="BV98" s="51"/>
      <c r="BW98" s="51"/>
      <c r="BX98" s="51"/>
      <c r="BY98" s="51"/>
      <c r="BZ98" s="51"/>
      <c r="CA98" s="51"/>
      <c r="CB98" s="51"/>
      <c r="CC98" s="51"/>
      <c r="CD98" s="51"/>
      <c r="CE98" s="189"/>
      <c r="CF98" s="189"/>
      <c r="CG98" s="189"/>
      <c r="CH98" s="189"/>
      <c r="CI98" s="189"/>
      <c r="CJ98" s="189"/>
    </row>
    <row r="99" spans="1:88" ht="96.75" customHeight="1" x14ac:dyDescent="0.25">
      <c r="A99" s="144" t="s">
        <v>80</v>
      </c>
      <c r="B99" s="108" t="s">
        <v>212</v>
      </c>
      <c r="C99" s="117" t="s">
        <v>290</v>
      </c>
      <c r="D99" s="118" t="str">
        <f>+'Riesgo Corrupción'!C21</f>
        <v>Sobrecosto en las actividades de los proyectos de inversión para el beneficio de un particular.</v>
      </c>
      <c r="E99" s="134" t="s">
        <v>318</v>
      </c>
      <c r="F99" s="106" t="s">
        <v>124</v>
      </c>
      <c r="G99" s="106" t="s">
        <v>100</v>
      </c>
      <c r="H99" s="88" t="s">
        <v>219</v>
      </c>
      <c r="I99" s="84" t="s">
        <v>296</v>
      </c>
      <c r="J99" s="106" t="s">
        <v>114</v>
      </c>
      <c r="K99" s="110" t="s">
        <v>243</v>
      </c>
      <c r="L99" s="108" t="s">
        <v>172</v>
      </c>
      <c r="M99" s="108" t="s">
        <v>168</v>
      </c>
      <c r="N99" s="108" t="s">
        <v>168</v>
      </c>
      <c r="O99" s="108" t="s">
        <v>168</v>
      </c>
      <c r="P99" s="108" t="s">
        <v>168</v>
      </c>
      <c r="Q99" s="108" t="s">
        <v>168</v>
      </c>
      <c r="R99" s="108" t="s">
        <v>168</v>
      </c>
      <c r="S99" s="108" t="s">
        <v>168</v>
      </c>
      <c r="T99" s="108" t="s">
        <v>168</v>
      </c>
      <c r="U99" s="108" t="s">
        <v>168</v>
      </c>
      <c r="V99" s="108" t="s">
        <v>168</v>
      </c>
      <c r="W99" s="108" t="s">
        <v>168</v>
      </c>
      <c r="X99" s="108" t="s">
        <v>168</v>
      </c>
      <c r="Y99" s="108" t="s">
        <v>168</v>
      </c>
      <c r="Z99" s="108" t="s">
        <v>168</v>
      </c>
      <c r="AA99" s="108" t="s">
        <v>172</v>
      </c>
      <c r="AB99" s="108" t="s">
        <v>168</v>
      </c>
      <c r="AC99" s="108" t="s">
        <v>168</v>
      </c>
      <c r="AD99" s="108" t="s">
        <v>172</v>
      </c>
      <c r="AE99" s="106">
        <f>COUNTIF(L99:AD104, "SI")</f>
        <v>16</v>
      </c>
      <c r="AF99" s="108" t="s">
        <v>130</v>
      </c>
      <c r="AG99" s="106">
        <f>+VLOOKUP(AF99,[6]Listados!$K$8:$L$12,2,0)</f>
        <v>3</v>
      </c>
      <c r="AH99" s="106" t="str">
        <f>+IF(OR(AE99=1,AE99&lt;=5),"Moderado",IF(OR(AE99=6,AE99&lt;=11),"Mayor","Catastrófico"))</f>
        <v>Catastrófico</v>
      </c>
      <c r="AI99" s="170" t="e">
        <f>+VLOOKUP(AH99,[6]Listados!K103:L107,2,0)</f>
        <v>#N/A</v>
      </c>
      <c r="AJ99" s="106" t="str">
        <f>IF(AND(AF99&lt;&gt;"",AH99&lt;&gt;""),VLOOKUP(AF99&amp;AH99,Listados!$M$3:$N$27,2,FALSE),"")</f>
        <v>Extremo</v>
      </c>
      <c r="AK99" s="110" t="str">
        <f>+'Descripción del Control '!B$16</f>
        <v xml:space="preserve">Se establece el plan anual de adquisiciones como insumo primario para adelantar cualquier proceso de contratación, el cual se aprobado y sus versiones siguientes por el comité de contratación. Igualmente esta instancia aprueba los procesos contractuales según la Resolución 1614 del 04 de diciembre de 2017
</v>
      </c>
      <c r="AL99" s="110" t="s">
        <v>219</v>
      </c>
      <c r="AM99" s="134" t="s">
        <v>107</v>
      </c>
      <c r="AN99" s="134" t="s">
        <v>168</v>
      </c>
      <c r="AO99" s="81">
        <f>+IF(AN99="si",15,"")</f>
        <v>15</v>
      </c>
      <c r="AP99" s="134" t="s">
        <v>168</v>
      </c>
      <c r="AQ99" s="81">
        <f>+IF(AP99="si",15,"")</f>
        <v>15</v>
      </c>
      <c r="AR99" s="134" t="s">
        <v>168</v>
      </c>
      <c r="AS99" s="81">
        <f t="shared" si="12"/>
        <v>15</v>
      </c>
      <c r="AT99" s="134" t="s">
        <v>191</v>
      </c>
      <c r="AU99" s="81">
        <f t="shared" si="13"/>
        <v>15</v>
      </c>
      <c r="AV99" s="134" t="s">
        <v>168</v>
      </c>
      <c r="AW99" s="81">
        <f>+IF(AV99="si",15,"")</f>
        <v>15</v>
      </c>
      <c r="AX99" s="134" t="s">
        <v>168</v>
      </c>
      <c r="AY99" s="81">
        <f t="shared" si="14"/>
        <v>15</v>
      </c>
      <c r="AZ99" s="134" t="s">
        <v>169</v>
      </c>
      <c r="BA99" s="81">
        <f t="shared" si="15"/>
        <v>10</v>
      </c>
      <c r="BB99" s="134">
        <f t="shared" si="16"/>
        <v>100</v>
      </c>
      <c r="BC99" s="134" t="str">
        <f t="shared" si="17"/>
        <v>Fuerte</v>
      </c>
      <c r="BD99" s="134" t="s">
        <v>170</v>
      </c>
      <c r="BE99" s="134" t="str">
        <f t="shared" si="18"/>
        <v>Fuerte</v>
      </c>
      <c r="BF99" s="134" t="str">
        <f t="shared" si="19"/>
        <v>Fuerte</v>
      </c>
      <c r="BG99" s="134">
        <f t="shared" si="20"/>
        <v>100</v>
      </c>
      <c r="BH99" s="106">
        <f>AVERAGE(BG99)</f>
        <v>100</v>
      </c>
      <c r="BI99" s="104" t="str">
        <f>IF(BH99&lt;=50, "Débil", IF(BH99&lt;=99,"Moderado","Fuerte"))</f>
        <v>Fuerte</v>
      </c>
      <c r="BJ99" s="105">
        <f>+IF(BI99="Fuerte",2,IF(BI99="Moderado",1,0))</f>
        <v>2</v>
      </c>
      <c r="BK99" s="105">
        <f>+AG99-BJ99</f>
        <v>1</v>
      </c>
      <c r="BL99" s="104" t="str">
        <f>+VLOOKUP(BK99,Listados!$J$18:$K$24,2,TRUE)</f>
        <v>Rara Vez</v>
      </c>
      <c r="BM99" s="104" t="str">
        <f>IF(ISBLANK(AH99),"",AH99)</f>
        <v>Catastrófico</v>
      </c>
      <c r="BN99" s="106" t="str">
        <f>IF(AND(BL99&lt;&gt;"",BM99&lt;&gt;""),VLOOKUP(BL99&amp;BM99,Listados!$M$3:$N$27,2,FALSE),"")</f>
        <v>Extremo</v>
      </c>
      <c r="BO99" s="106" t="str">
        <f>+VLOOKUP(BN99,Listados!$P$3:$Q$6,2,FALSE)</f>
        <v>Evitar el riesgo</v>
      </c>
      <c r="BP99" s="51"/>
      <c r="BQ99" s="51"/>
      <c r="BR99" s="51"/>
      <c r="BS99" s="51"/>
      <c r="BT99" s="51"/>
      <c r="BU99" s="51"/>
      <c r="BV99" s="51"/>
      <c r="BW99" s="51"/>
      <c r="BX99" s="51"/>
      <c r="BY99" s="51"/>
      <c r="BZ99" s="51"/>
      <c r="CA99" s="51"/>
      <c r="CB99" s="51"/>
      <c r="CC99" s="51"/>
      <c r="CD99" s="51"/>
      <c r="CE99" s="189"/>
      <c r="CF99" s="189"/>
      <c r="CG99" s="189"/>
      <c r="CH99" s="189"/>
      <c r="CI99" s="189"/>
      <c r="CJ99" s="189"/>
    </row>
    <row r="100" spans="1:88" ht="31.5" customHeight="1" x14ac:dyDescent="0.25">
      <c r="A100" s="144"/>
      <c r="B100" s="108"/>
      <c r="C100" s="117"/>
      <c r="D100" s="118"/>
      <c r="E100" s="135"/>
      <c r="F100" s="106"/>
      <c r="G100" s="106"/>
      <c r="H100" s="167" t="s">
        <v>220</v>
      </c>
      <c r="I100" s="134" t="s">
        <v>296</v>
      </c>
      <c r="J100" s="106"/>
      <c r="K100" s="111"/>
      <c r="L100" s="108"/>
      <c r="M100" s="108"/>
      <c r="N100" s="108"/>
      <c r="O100" s="108"/>
      <c r="P100" s="108"/>
      <c r="Q100" s="108"/>
      <c r="R100" s="108"/>
      <c r="S100" s="108"/>
      <c r="T100" s="108"/>
      <c r="U100" s="108"/>
      <c r="V100" s="108"/>
      <c r="W100" s="108"/>
      <c r="X100" s="108"/>
      <c r="Y100" s="108"/>
      <c r="Z100" s="108"/>
      <c r="AA100" s="108"/>
      <c r="AB100" s="108"/>
      <c r="AC100" s="108"/>
      <c r="AD100" s="108"/>
      <c r="AE100" s="106"/>
      <c r="AF100" s="108"/>
      <c r="AG100" s="106"/>
      <c r="AH100" s="106" t="str">
        <f>+IF(OR(AF100=1,AF100&lt;=5),"Moderado",IF(OR(AF100=6,AF100&lt;=11),"Mayor","Catastrófico"))</f>
        <v>Moderado</v>
      </c>
      <c r="AI100" s="170"/>
      <c r="AJ100" s="106"/>
      <c r="AK100" s="111"/>
      <c r="AL100" s="111"/>
      <c r="AM100" s="135"/>
      <c r="AN100" s="135"/>
      <c r="AO100" s="81" t="str">
        <f t="shared" si="21"/>
        <v/>
      </c>
      <c r="AP100" s="135"/>
      <c r="AQ100" s="81" t="str">
        <f t="shared" si="22"/>
        <v/>
      </c>
      <c r="AR100" s="135"/>
      <c r="AS100" s="81" t="str">
        <f t="shared" si="12"/>
        <v/>
      </c>
      <c r="AT100" s="135"/>
      <c r="AU100" s="81" t="str">
        <f t="shared" si="13"/>
        <v/>
      </c>
      <c r="AV100" s="135"/>
      <c r="AW100" s="81" t="str">
        <f t="shared" si="23"/>
        <v/>
      </c>
      <c r="AX100" s="135"/>
      <c r="AY100" s="81" t="str">
        <f t="shared" si="14"/>
        <v/>
      </c>
      <c r="AZ100" s="135"/>
      <c r="BA100" s="81" t="str">
        <f t="shared" si="15"/>
        <v/>
      </c>
      <c r="BB100" s="135" t="str">
        <f t="shared" si="16"/>
        <v/>
      </c>
      <c r="BC100" s="135" t="str">
        <f t="shared" si="17"/>
        <v/>
      </c>
      <c r="BD100" s="135"/>
      <c r="BE100" s="135" t="str">
        <f t="shared" si="18"/>
        <v>Débil</v>
      </c>
      <c r="BF100" s="135" t="str">
        <f t="shared" si="19"/>
        <v>Débil</v>
      </c>
      <c r="BG100" s="135">
        <f t="shared" si="20"/>
        <v>0</v>
      </c>
      <c r="BH100" s="106"/>
      <c r="BI100" s="104"/>
      <c r="BJ100" s="105"/>
      <c r="BK100" s="105"/>
      <c r="BL100" s="104"/>
      <c r="BM100" s="104"/>
      <c r="BN100" s="106"/>
      <c r="BO100" s="106"/>
      <c r="BP100" s="51"/>
      <c r="BQ100" s="51"/>
      <c r="BR100" s="51"/>
      <c r="BS100" s="51"/>
      <c r="BT100" s="51"/>
      <c r="BU100" s="51"/>
      <c r="BV100" s="51"/>
      <c r="BW100" s="51"/>
      <c r="BX100" s="51"/>
      <c r="BY100" s="51"/>
      <c r="BZ100" s="51"/>
      <c r="CA100" s="51"/>
      <c r="CB100" s="51"/>
      <c r="CC100" s="51"/>
      <c r="CD100" s="51"/>
      <c r="CE100" s="189"/>
      <c r="CF100" s="189"/>
      <c r="CG100" s="189"/>
      <c r="CH100" s="189"/>
      <c r="CI100" s="189"/>
      <c r="CJ100" s="189"/>
    </row>
    <row r="101" spans="1:88" ht="15.75" x14ac:dyDescent="0.25">
      <c r="A101" s="144"/>
      <c r="B101" s="108"/>
      <c r="C101" s="117"/>
      <c r="D101" s="118"/>
      <c r="E101" s="135"/>
      <c r="F101" s="106"/>
      <c r="G101" s="106"/>
      <c r="H101" s="152"/>
      <c r="I101" s="135"/>
      <c r="J101" s="106"/>
      <c r="K101" s="111"/>
      <c r="L101" s="108"/>
      <c r="M101" s="108"/>
      <c r="N101" s="108"/>
      <c r="O101" s="108"/>
      <c r="P101" s="108"/>
      <c r="Q101" s="108"/>
      <c r="R101" s="108"/>
      <c r="S101" s="108"/>
      <c r="T101" s="108"/>
      <c r="U101" s="108"/>
      <c r="V101" s="108"/>
      <c r="W101" s="108"/>
      <c r="X101" s="108"/>
      <c r="Y101" s="108"/>
      <c r="Z101" s="108"/>
      <c r="AA101" s="108"/>
      <c r="AB101" s="108"/>
      <c r="AC101" s="108"/>
      <c r="AD101" s="108"/>
      <c r="AE101" s="106"/>
      <c r="AF101" s="108"/>
      <c r="AG101" s="106"/>
      <c r="AH101" s="106" t="str">
        <f>+IF(OR(AF101=1,AF101&lt;=5),"Moderado",IF(OR(AF101=6,AF101&lt;=11),"Mayor","Catastrófico"))</f>
        <v>Moderado</v>
      </c>
      <c r="AI101" s="170"/>
      <c r="AJ101" s="106"/>
      <c r="AK101" s="111"/>
      <c r="AL101" s="111"/>
      <c r="AM101" s="135"/>
      <c r="AN101" s="135"/>
      <c r="AO101" s="81" t="str">
        <f t="shared" si="21"/>
        <v/>
      </c>
      <c r="AP101" s="135"/>
      <c r="AQ101" s="81" t="str">
        <f t="shared" si="22"/>
        <v/>
      </c>
      <c r="AR101" s="135"/>
      <c r="AS101" s="81" t="str">
        <f t="shared" si="12"/>
        <v/>
      </c>
      <c r="AT101" s="135"/>
      <c r="AU101" s="81" t="str">
        <f t="shared" si="13"/>
        <v/>
      </c>
      <c r="AV101" s="135"/>
      <c r="AW101" s="81" t="str">
        <f t="shared" si="23"/>
        <v/>
      </c>
      <c r="AX101" s="135"/>
      <c r="AY101" s="81" t="str">
        <f t="shared" si="14"/>
        <v/>
      </c>
      <c r="AZ101" s="135"/>
      <c r="BA101" s="81" t="str">
        <f t="shared" si="15"/>
        <v/>
      </c>
      <c r="BB101" s="135" t="str">
        <f t="shared" si="16"/>
        <v/>
      </c>
      <c r="BC101" s="135" t="str">
        <f t="shared" si="17"/>
        <v/>
      </c>
      <c r="BD101" s="135"/>
      <c r="BE101" s="135" t="str">
        <f t="shared" si="18"/>
        <v>Débil</v>
      </c>
      <c r="BF101" s="135" t="str">
        <f t="shared" si="19"/>
        <v>Débil</v>
      </c>
      <c r="BG101" s="135">
        <f t="shared" si="20"/>
        <v>0</v>
      </c>
      <c r="BH101" s="106"/>
      <c r="BI101" s="104"/>
      <c r="BJ101" s="105"/>
      <c r="BK101" s="105"/>
      <c r="BL101" s="104"/>
      <c r="BM101" s="104"/>
      <c r="BN101" s="106"/>
      <c r="BO101" s="106"/>
      <c r="BP101" s="51"/>
      <c r="BQ101" s="51"/>
      <c r="BR101" s="51"/>
      <c r="BS101" s="51"/>
      <c r="BT101" s="51"/>
      <c r="BU101" s="51"/>
      <c r="BV101" s="51"/>
      <c r="BW101" s="51"/>
      <c r="BX101" s="51"/>
      <c r="BY101" s="51"/>
      <c r="BZ101" s="51"/>
      <c r="CA101" s="51"/>
      <c r="CB101" s="51"/>
      <c r="CC101" s="51"/>
      <c r="CD101" s="51"/>
      <c r="CE101" s="189"/>
      <c r="CF101" s="189"/>
      <c r="CG101" s="189"/>
      <c r="CH101" s="189"/>
      <c r="CI101" s="189"/>
      <c r="CJ101" s="189"/>
    </row>
    <row r="102" spans="1:88" ht="15.75" x14ac:dyDescent="0.25">
      <c r="A102" s="144"/>
      <c r="B102" s="108"/>
      <c r="C102" s="117"/>
      <c r="D102" s="118"/>
      <c r="E102" s="135"/>
      <c r="F102" s="106"/>
      <c r="G102" s="106"/>
      <c r="H102" s="152"/>
      <c r="I102" s="135"/>
      <c r="J102" s="106"/>
      <c r="K102" s="111"/>
      <c r="L102" s="108"/>
      <c r="M102" s="108"/>
      <c r="N102" s="108"/>
      <c r="O102" s="108"/>
      <c r="P102" s="108"/>
      <c r="Q102" s="108"/>
      <c r="R102" s="108"/>
      <c r="S102" s="108"/>
      <c r="T102" s="108"/>
      <c r="U102" s="108"/>
      <c r="V102" s="108"/>
      <c r="W102" s="108"/>
      <c r="X102" s="108"/>
      <c r="Y102" s="108"/>
      <c r="Z102" s="108"/>
      <c r="AA102" s="108"/>
      <c r="AB102" s="108"/>
      <c r="AC102" s="108"/>
      <c r="AD102" s="108"/>
      <c r="AE102" s="106"/>
      <c r="AF102" s="108"/>
      <c r="AG102" s="106"/>
      <c r="AH102" s="106" t="str">
        <f>+IF(OR(AF102=1,AF102&lt;=5),"Moderado",IF(OR(AF102=6,AF102&lt;=11),"Mayor","Catastrófico"))</f>
        <v>Moderado</v>
      </c>
      <c r="AI102" s="170"/>
      <c r="AJ102" s="106"/>
      <c r="AK102" s="111"/>
      <c r="AL102" s="111"/>
      <c r="AM102" s="135"/>
      <c r="AN102" s="135"/>
      <c r="AO102" s="81" t="str">
        <f t="shared" si="21"/>
        <v/>
      </c>
      <c r="AP102" s="135"/>
      <c r="AQ102" s="81" t="str">
        <f t="shared" si="22"/>
        <v/>
      </c>
      <c r="AR102" s="135"/>
      <c r="AS102" s="81" t="str">
        <f t="shared" si="12"/>
        <v/>
      </c>
      <c r="AT102" s="135"/>
      <c r="AU102" s="81" t="str">
        <f t="shared" si="13"/>
        <v/>
      </c>
      <c r="AV102" s="135"/>
      <c r="AW102" s="81" t="str">
        <f t="shared" si="23"/>
        <v/>
      </c>
      <c r="AX102" s="135"/>
      <c r="AY102" s="81" t="str">
        <f t="shared" si="14"/>
        <v/>
      </c>
      <c r="AZ102" s="135"/>
      <c r="BA102" s="81" t="str">
        <f t="shared" si="15"/>
        <v/>
      </c>
      <c r="BB102" s="135" t="str">
        <f t="shared" si="16"/>
        <v/>
      </c>
      <c r="BC102" s="135" t="str">
        <f t="shared" si="17"/>
        <v/>
      </c>
      <c r="BD102" s="135"/>
      <c r="BE102" s="135" t="str">
        <f t="shared" si="18"/>
        <v>Débil</v>
      </c>
      <c r="BF102" s="135" t="str">
        <f t="shared" si="19"/>
        <v>Débil</v>
      </c>
      <c r="BG102" s="135">
        <f t="shared" si="20"/>
        <v>0</v>
      </c>
      <c r="BH102" s="106"/>
      <c r="BI102" s="104"/>
      <c r="BJ102" s="105"/>
      <c r="BK102" s="105"/>
      <c r="BL102" s="104"/>
      <c r="BM102" s="104"/>
      <c r="BN102" s="106"/>
      <c r="BO102" s="106"/>
      <c r="BP102" s="51"/>
      <c r="BQ102" s="51"/>
      <c r="BR102" s="51"/>
      <c r="BS102" s="51"/>
      <c r="BT102" s="51"/>
      <c r="BU102" s="51"/>
      <c r="BV102" s="51"/>
      <c r="BW102" s="51"/>
      <c r="BX102" s="51"/>
      <c r="BY102" s="51"/>
      <c r="BZ102" s="51"/>
      <c r="CA102" s="51"/>
      <c r="CB102" s="51"/>
      <c r="CC102" s="51"/>
      <c r="CD102" s="51"/>
      <c r="CE102" s="189"/>
      <c r="CF102" s="189"/>
      <c r="CG102" s="189"/>
      <c r="CH102" s="189"/>
      <c r="CI102" s="189"/>
      <c r="CJ102" s="189"/>
    </row>
    <row r="103" spans="1:88" ht="15.75" x14ac:dyDescent="0.25">
      <c r="A103" s="144"/>
      <c r="B103" s="108"/>
      <c r="C103" s="117"/>
      <c r="D103" s="118"/>
      <c r="E103" s="135"/>
      <c r="F103" s="106"/>
      <c r="G103" s="106"/>
      <c r="H103" s="152"/>
      <c r="I103" s="135"/>
      <c r="J103" s="106"/>
      <c r="K103" s="111"/>
      <c r="L103" s="108"/>
      <c r="M103" s="108"/>
      <c r="N103" s="108"/>
      <c r="O103" s="108"/>
      <c r="P103" s="108"/>
      <c r="Q103" s="108"/>
      <c r="R103" s="108"/>
      <c r="S103" s="108"/>
      <c r="T103" s="108"/>
      <c r="U103" s="108"/>
      <c r="V103" s="108"/>
      <c r="W103" s="108"/>
      <c r="X103" s="108"/>
      <c r="Y103" s="108"/>
      <c r="Z103" s="108"/>
      <c r="AA103" s="108"/>
      <c r="AB103" s="108"/>
      <c r="AC103" s="108"/>
      <c r="AD103" s="108"/>
      <c r="AE103" s="106"/>
      <c r="AF103" s="108"/>
      <c r="AG103" s="106"/>
      <c r="AH103" s="106" t="str">
        <f>+IF(OR(AF103=1,AF103&lt;=5),"Moderado",IF(OR(AF103=6,AF103&lt;=11),"Mayor","Catastrófico"))</f>
        <v>Moderado</v>
      </c>
      <c r="AI103" s="170"/>
      <c r="AJ103" s="106"/>
      <c r="AK103" s="111"/>
      <c r="AL103" s="111"/>
      <c r="AM103" s="135"/>
      <c r="AN103" s="135"/>
      <c r="AO103" s="81" t="str">
        <f t="shared" si="21"/>
        <v/>
      </c>
      <c r="AP103" s="135"/>
      <c r="AQ103" s="81" t="str">
        <f t="shared" si="22"/>
        <v/>
      </c>
      <c r="AR103" s="135"/>
      <c r="AS103" s="81" t="str">
        <f t="shared" si="12"/>
        <v/>
      </c>
      <c r="AT103" s="135"/>
      <c r="AU103" s="81" t="str">
        <f t="shared" si="13"/>
        <v/>
      </c>
      <c r="AV103" s="135"/>
      <c r="AW103" s="81" t="str">
        <f t="shared" si="23"/>
        <v/>
      </c>
      <c r="AX103" s="135"/>
      <c r="AY103" s="81" t="str">
        <f t="shared" si="14"/>
        <v/>
      </c>
      <c r="AZ103" s="135"/>
      <c r="BA103" s="81" t="str">
        <f t="shared" si="15"/>
        <v/>
      </c>
      <c r="BB103" s="135" t="str">
        <f t="shared" si="16"/>
        <v/>
      </c>
      <c r="BC103" s="135" t="str">
        <f t="shared" si="17"/>
        <v/>
      </c>
      <c r="BD103" s="135"/>
      <c r="BE103" s="135" t="str">
        <f t="shared" si="18"/>
        <v>Débil</v>
      </c>
      <c r="BF103" s="135" t="str">
        <f t="shared" si="19"/>
        <v>Débil</v>
      </c>
      <c r="BG103" s="135">
        <f t="shared" si="20"/>
        <v>0</v>
      </c>
      <c r="BH103" s="106"/>
      <c r="BI103" s="104"/>
      <c r="BJ103" s="105"/>
      <c r="BK103" s="105"/>
      <c r="BL103" s="104"/>
      <c r="BM103" s="104"/>
      <c r="BN103" s="106"/>
      <c r="BO103" s="106"/>
      <c r="BP103" s="51"/>
      <c r="BQ103" s="51"/>
      <c r="BR103" s="51"/>
      <c r="BS103" s="51"/>
      <c r="BT103" s="51"/>
      <c r="BU103" s="51"/>
      <c r="BV103" s="51"/>
      <c r="BW103" s="51"/>
      <c r="BX103" s="51"/>
      <c r="BY103" s="51"/>
      <c r="BZ103" s="51"/>
      <c r="CA103" s="51"/>
      <c r="CB103" s="51"/>
      <c r="CC103" s="51"/>
      <c r="CD103" s="51"/>
      <c r="CE103" s="189"/>
      <c r="CF103" s="189"/>
      <c r="CG103" s="189"/>
      <c r="CH103" s="189"/>
      <c r="CI103" s="189"/>
      <c r="CJ103" s="189"/>
    </row>
    <row r="104" spans="1:88" ht="15.75" x14ac:dyDescent="0.25">
      <c r="A104" s="144"/>
      <c r="B104" s="108"/>
      <c r="C104" s="117"/>
      <c r="D104" s="118"/>
      <c r="E104" s="136"/>
      <c r="F104" s="106"/>
      <c r="G104" s="106"/>
      <c r="H104" s="153"/>
      <c r="I104" s="136"/>
      <c r="J104" s="106"/>
      <c r="K104" s="112"/>
      <c r="L104" s="108"/>
      <c r="M104" s="108"/>
      <c r="N104" s="108"/>
      <c r="O104" s="108"/>
      <c r="P104" s="108"/>
      <c r="Q104" s="108"/>
      <c r="R104" s="108"/>
      <c r="S104" s="108"/>
      <c r="T104" s="108"/>
      <c r="U104" s="108"/>
      <c r="V104" s="108"/>
      <c r="W104" s="108"/>
      <c r="X104" s="108"/>
      <c r="Y104" s="108"/>
      <c r="Z104" s="108"/>
      <c r="AA104" s="108"/>
      <c r="AB104" s="108"/>
      <c r="AC104" s="108"/>
      <c r="AD104" s="108"/>
      <c r="AE104" s="106"/>
      <c r="AF104" s="108"/>
      <c r="AG104" s="106"/>
      <c r="AH104" s="106" t="str">
        <f>+IF(OR(AF104=1,AF104&lt;=5),"Moderado",IF(OR(AF104=6,AF104&lt;=11),"Mayor","Catastrófico"))</f>
        <v>Moderado</v>
      </c>
      <c r="AI104" s="170"/>
      <c r="AJ104" s="106"/>
      <c r="AK104" s="112"/>
      <c r="AL104" s="112"/>
      <c r="AM104" s="136"/>
      <c r="AN104" s="136"/>
      <c r="AO104" s="81" t="str">
        <f t="shared" si="21"/>
        <v/>
      </c>
      <c r="AP104" s="136"/>
      <c r="AQ104" s="81" t="str">
        <f t="shared" si="22"/>
        <v/>
      </c>
      <c r="AR104" s="136"/>
      <c r="AS104" s="81" t="str">
        <f t="shared" si="12"/>
        <v/>
      </c>
      <c r="AT104" s="136"/>
      <c r="AU104" s="81" t="str">
        <f t="shared" si="13"/>
        <v/>
      </c>
      <c r="AV104" s="136"/>
      <c r="AW104" s="81" t="str">
        <f t="shared" si="23"/>
        <v/>
      </c>
      <c r="AX104" s="136"/>
      <c r="AY104" s="81" t="str">
        <f t="shared" si="14"/>
        <v/>
      </c>
      <c r="AZ104" s="136"/>
      <c r="BA104" s="81" t="str">
        <f t="shared" si="15"/>
        <v/>
      </c>
      <c r="BB104" s="136" t="str">
        <f t="shared" si="16"/>
        <v/>
      </c>
      <c r="BC104" s="136" t="str">
        <f t="shared" si="17"/>
        <v/>
      </c>
      <c r="BD104" s="136"/>
      <c r="BE104" s="136" t="str">
        <f t="shared" si="18"/>
        <v>Débil</v>
      </c>
      <c r="BF104" s="136" t="str">
        <f t="shared" si="19"/>
        <v>Débil</v>
      </c>
      <c r="BG104" s="136">
        <f t="shared" si="20"/>
        <v>0</v>
      </c>
      <c r="BH104" s="106"/>
      <c r="BI104" s="104"/>
      <c r="BJ104" s="105"/>
      <c r="BK104" s="105"/>
      <c r="BL104" s="104"/>
      <c r="BM104" s="104"/>
      <c r="BN104" s="106"/>
      <c r="BO104" s="106"/>
      <c r="BP104" s="51"/>
      <c r="BQ104" s="51"/>
      <c r="BR104" s="51"/>
      <c r="BS104" s="51"/>
      <c r="BT104" s="51"/>
      <c r="BU104" s="51"/>
      <c r="BV104" s="51"/>
      <c r="BW104" s="51"/>
      <c r="BX104" s="51"/>
      <c r="BY104" s="51"/>
      <c r="BZ104" s="51"/>
      <c r="CA104" s="51"/>
      <c r="CB104" s="51"/>
      <c r="CC104" s="51"/>
      <c r="CD104" s="51"/>
      <c r="CE104" s="189"/>
      <c r="CF104" s="189"/>
      <c r="CG104" s="189"/>
      <c r="CH104" s="189"/>
      <c r="CI104" s="189"/>
      <c r="CJ104" s="189"/>
    </row>
    <row r="105" spans="1:88" ht="119.25" customHeight="1" x14ac:dyDescent="0.25">
      <c r="A105" s="144" t="s">
        <v>81</v>
      </c>
      <c r="B105" s="108" t="s">
        <v>217</v>
      </c>
      <c r="C105" s="117" t="s">
        <v>295</v>
      </c>
      <c r="D105" s="118" t="str">
        <f>+'Riesgo Corrupción'!C22</f>
        <v>Probabiidad de afectación reputacional por pérdida, manipulación o adulteración de la información en repositorios datos institucionales en beneficio de un tercero.</v>
      </c>
      <c r="E105" s="134" t="s">
        <v>318</v>
      </c>
      <c r="F105" s="106" t="s">
        <v>112</v>
      </c>
      <c r="G105" s="106" t="s">
        <v>125</v>
      </c>
      <c r="H105" s="148" t="s">
        <v>349</v>
      </c>
      <c r="I105" s="134" t="s">
        <v>296</v>
      </c>
      <c r="J105" s="106" t="s">
        <v>114</v>
      </c>
      <c r="K105" s="85" t="s">
        <v>245</v>
      </c>
      <c r="L105" s="108" t="s">
        <v>168</v>
      </c>
      <c r="M105" s="108" t="s">
        <v>172</v>
      </c>
      <c r="N105" s="108" t="s">
        <v>172</v>
      </c>
      <c r="O105" s="108" t="s">
        <v>172</v>
      </c>
      <c r="P105" s="108" t="s">
        <v>168</v>
      </c>
      <c r="Q105" s="108" t="s">
        <v>172</v>
      </c>
      <c r="R105" s="108" t="s">
        <v>168</v>
      </c>
      <c r="S105" s="108" t="s">
        <v>172</v>
      </c>
      <c r="T105" s="108" t="s">
        <v>168</v>
      </c>
      <c r="U105" s="108" t="s">
        <v>168</v>
      </c>
      <c r="V105" s="108" t="s">
        <v>168</v>
      </c>
      <c r="W105" s="108" t="s">
        <v>168</v>
      </c>
      <c r="X105" s="108" t="s">
        <v>172</v>
      </c>
      <c r="Y105" s="108" t="s">
        <v>172</v>
      </c>
      <c r="Z105" s="108" t="s">
        <v>172</v>
      </c>
      <c r="AA105" s="108" t="s">
        <v>172</v>
      </c>
      <c r="AB105" s="108" t="s">
        <v>172</v>
      </c>
      <c r="AC105" s="108" t="s">
        <v>172</v>
      </c>
      <c r="AD105" s="108" t="s">
        <v>172</v>
      </c>
      <c r="AE105" s="106">
        <f>COUNTIF(L105:AD110, "SI")</f>
        <v>7</v>
      </c>
      <c r="AF105" s="108" t="s">
        <v>130</v>
      </c>
      <c r="AG105" s="106">
        <f>+VLOOKUP(AF105,[6]Listados!$K$8:$L$12,2,0)</f>
        <v>3</v>
      </c>
      <c r="AH105" s="106" t="str">
        <f>+IF(OR(AE105=1,AE105&lt;=5),"Moderado",IF(OR(AE105=6,AE105&lt;=11),"Mayor","Catastrófico"))</f>
        <v>Mayor</v>
      </c>
      <c r="AI105" s="170" t="e">
        <f>+VLOOKUP(AH105,[6]Listados!K109:L113,2,0)</f>
        <v>#N/A</v>
      </c>
      <c r="AJ105" s="106" t="str">
        <f>IF(AND(AF105&lt;&gt;"",AH105&lt;&gt;""),VLOOKUP(AF105&amp;AH105,Listados!$M$3:$N$27,2,FALSE),"")</f>
        <v>Extremo</v>
      </c>
      <c r="AK105" s="177" t="str">
        <f>+'Descripción del Control '!B$17</f>
        <v xml:space="preserve">
El profesional designado por el (la) Director(a) de Tecnologias e Información,  responsable de la plataforma de seguridad perimetral realizará el monitoreo permanente a la plataforma tecnológica institucional para identificar las vulnerabilidades ó alertas que se puedan presentar.  El seguimiento es a partir de la generación del reporte de cada uno de los elementos utilizados como controles: el Firewall, Web Aplication Firewall - WAF, Antivirus, accesos a las bases de datos y aplicaciones. 
En caso de encontrar vulnerabilidades, se aplicará los ajustes de configuración que corresponda según el caso.  Como evidencia quedará el reporte mensual con el registro de las vulnerabilidades y los informes de los ajustes aplicados a la configuración.   Dicho control se sustenta en el manual GDI-TIC-M004 Manual de Gestión de Seguridad, ítem de seguridad de la información.</v>
      </c>
      <c r="AL105" s="110" t="s">
        <v>349</v>
      </c>
      <c r="AM105" s="134" t="s">
        <v>107</v>
      </c>
      <c r="AN105" s="134" t="s">
        <v>168</v>
      </c>
      <c r="AO105" s="81">
        <f>+IF(AN105="si",15,"")</f>
        <v>15</v>
      </c>
      <c r="AP105" s="134" t="s">
        <v>168</v>
      </c>
      <c r="AQ105" s="81">
        <f>+IF(AP105="si",15,"")</f>
        <v>15</v>
      </c>
      <c r="AR105" s="134" t="s">
        <v>168</v>
      </c>
      <c r="AS105" s="81">
        <f t="shared" si="12"/>
        <v>15</v>
      </c>
      <c r="AT105" s="134" t="s">
        <v>191</v>
      </c>
      <c r="AU105" s="81">
        <f t="shared" si="13"/>
        <v>15</v>
      </c>
      <c r="AV105" s="134" t="s">
        <v>168</v>
      </c>
      <c r="AW105" s="81">
        <f>+IF(AV105="si",15,"")</f>
        <v>15</v>
      </c>
      <c r="AX105" s="134" t="s">
        <v>168</v>
      </c>
      <c r="AY105" s="81">
        <f t="shared" si="14"/>
        <v>15</v>
      </c>
      <c r="AZ105" s="134" t="s">
        <v>169</v>
      </c>
      <c r="BA105" s="81">
        <f t="shared" si="15"/>
        <v>10</v>
      </c>
      <c r="BB105" s="134">
        <f t="shared" si="16"/>
        <v>100</v>
      </c>
      <c r="BC105" s="134" t="str">
        <f t="shared" si="17"/>
        <v>Fuerte</v>
      </c>
      <c r="BD105" s="134" t="s">
        <v>170</v>
      </c>
      <c r="BE105" s="134" t="str">
        <f t="shared" si="18"/>
        <v>Fuerte</v>
      </c>
      <c r="BF105" s="134" t="str">
        <f t="shared" si="19"/>
        <v>Fuerte</v>
      </c>
      <c r="BG105" s="134">
        <f t="shared" si="20"/>
        <v>100</v>
      </c>
      <c r="BH105" s="106">
        <f>AVERAGE(BG105)</f>
        <v>100</v>
      </c>
      <c r="BI105" s="104" t="str">
        <f>IF(BH105&lt;=50, "Débil", IF(BH105&lt;=99,"Moderado","Fuerte"))</f>
        <v>Fuerte</v>
      </c>
      <c r="BJ105" s="105">
        <f>+IF(BI105="Fuerte",2,IF(BI105="Moderado",1,0))</f>
        <v>2</v>
      </c>
      <c r="BK105" s="105">
        <f>+AG105-BJ105</f>
        <v>1</v>
      </c>
      <c r="BL105" s="104" t="str">
        <f>+VLOOKUP(BK105,Listados!$J$18:$K$24,2,TRUE)</f>
        <v>Rara Vez</v>
      </c>
      <c r="BM105" s="104" t="str">
        <f>IF(ISBLANK(AH105),"",AH105)</f>
        <v>Mayor</v>
      </c>
      <c r="BN105" s="106" t="str">
        <f>IF(AND(BL105&lt;&gt;"",BM105&lt;&gt;""),VLOOKUP(BL105&amp;BM105,Listados!$M$3:$N$27,2,FALSE),"")</f>
        <v>Alto</v>
      </c>
      <c r="BO105" s="106" t="str">
        <f>+VLOOKUP(BN105,Listados!$P$3:$Q$6,2,FALSE)</f>
        <v>Reducir el riesgo</v>
      </c>
      <c r="BP105" s="51"/>
      <c r="BQ105" s="51"/>
      <c r="BR105" s="51"/>
      <c r="BS105" s="51"/>
      <c r="BT105" s="51"/>
      <c r="BU105" s="51"/>
      <c r="BV105" s="51"/>
      <c r="BW105" s="51"/>
      <c r="BX105" s="51"/>
      <c r="BY105" s="51"/>
      <c r="BZ105" s="51"/>
      <c r="CA105" s="51"/>
      <c r="CB105" s="51"/>
      <c r="CC105" s="51"/>
      <c r="CD105" s="51"/>
      <c r="CE105" s="98" t="s">
        <v>318</v>
      </c>
      <c r="CF105" s="98" t="s">
        <v>318</v>
      </c>
      <c r="CG105" s="98" t="s">
        <v>318</v>
      </c>
      <c r="CH105" s="98" t="s">
        <v>318</v>
      </c>
      <c r="CI105" s="98" t="s">
        <v>318</v>
      </c>
      <c r="CJ105" s="98" t="s">
        <v>318</v>
      </c>
    </row>
    <row r="106" spans="1:88" ht="47.25" customHeight="1" x14ac:dyDescent="0.25">
      <c r="A106" s="144"/>
      <c r="B106" s="108"/>
      <c r="C106" s="117"/>
      <c r="D106" s="118"/>
      <c r="E106" s="135"/>
      <c r="F106" s="106"/>
      <c r="G106" s="106"/>
      <c r="H106" s="149"/>
      <c r="I106" s="135"/>
      <c r="J106" s="106"/>
      <c r="K106" s="85" t="s">
        <v>236</v>
      </c>
      <c r="L106" s="108"/>
      <c r="M106" s="108"/>
      <c r="N106" s="108"/>
      <c r="O106" s="108"/>
      <c r="P106" s="108"/>
      <c r="Q106" s="108"/>
      <c r="R106" s="108"/>
      <c r="S106" s="108"/>
      <c r="T106" s="108"/>
      <c r="U106" s="108"/>
      <c r="V106" s="108"/>
      <c r="W106" s="108"/>
      <c r="X106" s="108"/>
      <c r="Y106" s="108"/>
      <c r="Z106" s="108"/>
      <c r="AA106" s="108"/>
      <c r="AB106" s="108"/>
      <c r="AC106" s="108"/>
      <c r="AD106" s="108"/>
      <c r="AE106" s="106"/>
      <c r="AF106" s="108"/>
      <c r="AG106" s="106"/>
      <c r="AH106" s="106" t="str">
        <f>+IF(OR(AF106=1,AF106&lt;=5),"Moderado",IF(OR(AF106=6,AF106&lt;=11),"Mayor","Catastrófico"))</f>
        <v>Moderado</v>
      </c>
      <c r="AI106" s="170"/>
      <c r="AJ106" s="106"/>
      <c r="AK106" s="178"/>
      <c r="AL106" s="111"/>
      <c r="AM106" s="135"/>
      <c r="AN106" s="135"/>
      <c r="AO106" s="81" t="str">
        <f t="shared" si="21"/>
        <v/>
      </c>
      <c r="AP106" s="135"/>
      <c r="AQ106" s="81" t="str">
        <f t="shared" si="22"/>
        <v/>
      </c>
      <c r="AR106" s="135"/>
      <c r="AS106" s="81" t="str">
        <f t="shared" si="12"/>
        <v/>
      </c>
      <c r="AT106" s="135"/>
      <c r="AU106" s="81" t="str">
        <f t="shared" si="13"/>
        <v/>
      </c>
      <c r="AV106" s="135"/>
      <c r="AW106" s="81" t="str">
        <f t="shared" si="23"/>
        <v/>
      </c>
      <c r="AX106" s="135"/>
      <c r="AY106" s="81" t="str">
        <f t="shared" si="14"/>
        <v/>
      </c>
      <c r="AZ106" s="135"/>
      <c r="BA106" s="81" t="str">
        <f t="shared" si="15"/>
        <v/>
      </c>
      <c r="BB106" s="135" t="str">
        <f t="shared" si="16"/>
        <v/>
      </c>
      <c r="BC106" s="135" t="str">
        <f t="shared" si="17"/>
        <v/>
      </c>
      <c r="BD106" s="135"/>
      <c r="BE106" s="135" t="str">
        <f t="shared" si="18"/>
        <v>Débil</v>
      </c>
      <c r="BF106" s="135" t="str">
        <f t="shared" si="19"/>
        <v>Débil</v>
      </c>
      <c r="BG106" s="135">
        <f t="shared" si="20"/>
        <v>0</v>
      </c>
      <c r="BH106" s="106"/>
      <c r="BI106" s="104"/>
      <c r="BJ106" s="105"/>
      <c r="BK106" s="105"/>
      <c r="BL106" s="104"/>
      <c r="BM106" s="104"/>
      <c r="BN106" s="106"/>
      <c r="BO106" s="106"/>
      <c r="BP106" s="51"/>
      <c r="BQ106" s="51"/>
      <c r="BR106" s="51"/>
      <c r="BS106" s="51"/>
      <c r="BT106" s="51"/>
      <c r="BU106" s="51"/>
      <c r="BV106" s="51"/>
      <c r="BW106" s="51"/>
      <c r="BX106" s="51"/>
      <c r="BY106" s="51"/>
      <c r="BZ106" s="51"/>
      <c r="CA106" s="51"/>
      <c r="CB106" s="51"/>
      <c r="CC106" s="51"/>
      <c r="CD106" s="51"/>
      <c r="CE106" s="98"/>
      <c r="CF106" s="98"/>
      <c r="CG106" s="98"/>
      <c r="CH106" s="98"/>
      <c r="CI106" s="98"/>
      <c r="CJ106" s="98"/>
    </row>
    <row r="107" spans="1:88" ht="15.75" x14ac:dyDescent="0.25">
      <c r="A107" s="144"/>
      <c r="B107" s="108"/>
      <c r="C107" s="117"/>
      <c r="D107" s="118"/>
      <c r="E107" s="135"/>
      <c r="F107" s="106"/>
      <c r="G107" s="106"/>
      <c r="H107" s="149"/>
      <c r="I107" s="135"/>
      <c r="J107" s="106"/>
      <c r="K107" s="110" t="s">
        <v>244</v>
      </c>
      <c r="L107" s="108"/>
      <c r="M107" s="108"/>
      <c r="N107" s="108"/>
      <c r="O107" s="108"/>
      <c r="P107" s="108"/>
      <c r="Q107" s="108"/>
      <c r="R107" s="108"/>
      <c r="S107" s="108"/>
      <c r="T107" s="108"/>
      <c r="U107" s="108"/>
      <c r="V107" s="108"/>
      <c r="W107" s="108"/>
      <c r="X107" s="108"/>
      <c r="Y107" s="108"/>
      <c r="Z107" s="108"/>
      <c r="AA107" s="108"/>
      <c r="AB107" s="108"/>
      <c r="AC107" s="108"/>
      <c r="AD107" s="108"/>
      <c r="AE107" s="106"/>
      <c r="AF107" s="108"/>
      <c r="AG107" s="106"/>
      <c r="AH107" s="106" t="str">
        <f>+IF(OR(AF107=1,AF107&lt;=5),"Moderado",IF(OR(AF107=6,AF107&lt;=11),"Mayor","Catastrófico"))</f>
        <v>Moderado</v>
      </c>
      <c r="AI107" s="170"/>
      <c r="AJ107" s="106"/>
      <c r="AK107" s="178"/>
      <c r="AL107" s="111"/>
      <c r="AM107" s="135"/>
      <c r="AN107" s="135"/>
      <c r="AO107" s="81" t="str">
        <f t="shared" si="21"/>
        <v/>
      </c>
      <c r="AP107" s="135"/>
      <c r="AQ107" s="81" t="str">
        <f t="shared" si="22"/>
        <v/>
      </c>
      <c r="AR107" s="135"/>
      <c r="AS107" s="81" t="str">
        <f t="shared" si="12"/>
        <v/>
      </c>
      <c r="AT107" s="135"/>
      <c r="AU107" s="81" t="str">
        <f t="shared" si="13"/>
        <v/>
      </c>
      <c r="AV107" s="135"/>
      <c r="AW107" s="81" t="str">
        <f t="shared" si="23"/>
        <v/>
      </c>
      <c r="AX107" s="135"/>
      <c r="AY107" s="81" t="str">
        <f t="shared" si="14"/>
        <v/>
      </c>
      <c r="AZ107" s="135"/>
      <c r="BA107" s="81" t="str">
        <f t="shared" si="15"/>
        <v/>
      </c>
      <c r="BB107" s="135" t="str">
        <f t="shared" si="16"/>
        <v/>
      </c>
      <c r="BC107" s="135" t="str">
        <f t="shared" si="17"/>
        <v/>
      </c>
      <c r="BD107" s="135"/>
      <c r="BE107" s="135" t="str">
        <f t="shared" si="18"/>
        <v>Débil</v>
      </c>
      <c r="BF107" s="135" t="str">
        <f t="shared" si="19"/>
        <v>Débil</v>
      </c>
      <c r="BG107" s="135">
        <f t="shared" si="20"/>
        <v>0</v>
      </c>
      <c r="BH107" s="106"/>
      <c r="BI107" s="104"/>
      <c r="BJ107" s="105"/>
      <c r="BK107" s="105"/>
      <c r="BL107" s="104"/>
      <c r="BM107" s="104"/>
      <c r="BN107" s="106"/>
      <c r="BO107" s="106"/>
      <c r="BP107" s="51"/>
      <c r="BQ107" s="51"/>
      <c r="BR107" s="51"/>
      <c r="BS107" s="51"/>
      <c r="BT107" s="51"/>
      <c r="BU107" s="51"/>
      <c r="BV107" s="51"/>
      <c r="BW107" s="51"/>
      <c r="BX107" s="51"/>
      <c r="BY107" s="51"/>
      <c r="BZ107" s="51"/>
      <c r="CA107" s="51"/>
      <c r="CB107" s="51"/>
      <c r="CC107" s="51"/>
      <c r="CD107" s="51"/>
      <c r="CE107" s="98"/>
      <c r="CF107" s="98"/>
      <c r="CG107" s="98"/>
      <c r="CH107" s="98"/>
      <c r="CI107" s="98"/>
      <c r="CJ107" s="98"/>
    </row>
    <row r="108" spans="1:88" ht="3.75" customHeight="1" x14ac:dyDescent="0.25">
      <c r="A108" s="144"/>
      <c r="B108" s="108"/>
      <c r="C108" s="117"/>
      <c r="D108" s="118"/>
      <c r="E108" s="135"/>
      <c r="F108" s="106"/>
      <c r="G108" s="106"/>
      <c r="H108" s="149"/>
      <c r="I108" s="135"/>
      <c r="J108" s="106"/>
      <c r="K108" s="111"/>
      <c r="L108" s="108"/>
      <c r="M108" s="108"/>
      <c r="N108" s="108"/>
      <c r="O108" s="108"/>
      <c r="P108" s="108"/>
      <c r="Q108" s="108"/>
      <c r="R108" s="108"/>
      <c r="S108" s="108"/>
      <c r="T108" s="108"/>
      <c r="U108" s="108"/>
      <c r="V108" s="108"/>
      <c r="W108" s="108"/>
      <c r="X108" s="108"/>
      <c r="Y108" s="108"/>
      <c r="Z108" s="108"/>
      <c r="AA108" s="108"/>
      <c r="AB108" s="108"/>
      <c r="AC108" s="108"/>
      <c r="AD108" s="108"/>
      <c r="AE108" s="106"/>
      <c r="AF108" s="108"/>
      <c r="AG108" s="106"/>
      <c r="AH108" s="106" t="str">
        <f>+IF(OR(AF108=1,AF108&lt;=5),"Moderado",IF(OR(AF108=6,AF108&lt;=11),"Mayor","Catastrófico"))</f>
        <v>Moderado</v>
      </c>
      <c r="AI108" s="170"/>
      <c r="AJ108" s="106"/>
      <c r="AK108" s="178"/>
      <c r="AL108" s="111"/>
      <c r="AM108" s="135"/>
      <c r="AN108" s="135"/>
      <c r="AO108" s="81" t="str">
        <f t="shared" si="21"/>
        <v/>
      </c>
      <c r="AP108" s="135"/>
      <c r="AQ108" s="81" t="str">
        <f t="shared" si="22"/>
        <v/>
      </c>
      <c r="AR108" s="135"/>
      <c r="AS108" s="81" t="str">
        <f t="shared" si="12"/>
        <v/>
      </c>
      <c r="AT108" s="135"/>
      <c r="AU108" s="81" t="str">
        <f t="shared" si="13"/>
        <v/>
      </c>
      <c r="AV108" s="135"/>
      <c r="AW108" s="81" t="str">
        <f t="shared" si="23"/>
        <v/>
      </c>
      <c r="AX108" s="135"/>
      <c r="AY108" s="81" t="str">
        <f t="shared" si="14"/>
        <v/>
      </c>
      <c r="AZ108" s="135"/>
      <c r="BA108" s="81" t="str">
        <f t="shared" si="15"/>
        <v/>
      </c>
      <c r="BB108" s="135" t="str">
        <f t="shared" si="16"/>
        <v/>
      </c>
      <c r="BC108" s="135" t="str">
        <f t="shared" si="17"/>
        <v/>
      </c>
      <c r="BD108" s="135"/>
      <c r="BE108" s="135" t="str">
        <f t="shared" si="18"/>
        <v>Débil</v>
      </c>
      <c r="BF108" s="135" t="str">
        <f t="shared" si="19"/>
        <v>Débil</v>
      </c>
      <c r="BG108" s="135">
        <f t="shared" si="20"/>
        <v>0</v>
      </c>
      <c r="BH108" s="106"/>
      <c r="BI108" s="104"/>
      <c r="BJ108" s="105"/>
      <c r="BK108" s="105"/>
      <c r="BL108" s="104"/>
      <c r="BM108" s="104"/>
      <c r="BN108" s="106"/>
      <c r="BO108" s="106"/>
      <c r="BP108" s="51"/>
      <c r="BQ108" s="51"/>
      <c r="BR108" s="51"/>
      <c r="BS108" s="51"/>
      <c r="BT108" s="51"/>
      <c r="BU108" s="51"/>
      <c r="BV108" s="51"/>
      <c r="BW108" s="51"/>
      <c r="BX108" s="51"/>
      <c r="BY108" s="51"/>
      <c r="BZ108" s="51"/>
      <c r="CA108" s="51"/>
      <c r="CB108" s="51"/>
      <c r="CC108" s="51"/>
      <c r="CD108" s="51"/>
      <c r="CE108" s="98"/>
      <c r="CF108" s="98"/>
      <c r="CG108" s="98"/>
      <c r="CH108" s="98"/>
      <c r="CI108" s="98"/>
      <c r="CJ108" s="98"/>
    </row>
    <row r="109" spans="1:88" ht="15.75" customHeight="1" x14ac:dyDescent="0.25">
      <c r="A109" s="144"/>
      <c r="B109" s="108"/>
      <c r="C109" s="117"/>
      <c r="D109" s="118"/>
      <c r="E109" s="135"/>
      <c r="F109" s="106"/>
      <c r="G109" s="106"/>
      <c r="H109" s="149"/>
      <c r="I109" s="135"/>
      <c r="J109" s="106"/>
      <c r="K109" s="111"/>
      <c r="L109" s="108"/>
      <c r="M109" s="108"/>
      <c r="N109" s="108"/>
      <c r="O109" s="108"/>
      <c r="P109" s="108"/>
      <c r="Q109" s="108"/>
      <c r="R109" s="108"/>
      <c r="S109" s="108"/>
      <c r="T109" s="108"/>
      <c r="U109" s="108"/>
      <c r="V109" s="108"/>
      <c r="W109" s="108"/>
      <c r="X109" s="108"/>
      <c r="Y109" s="108"/>
      <c r="Z109" s="108"/>
      <c r="AA109" s="108"/>
      <c r="AB109" s="108"/>
      <c r="AC109" s="108"/>
      <c r="AD109" s="108"/>
      <c r="AE109" s="106"/>
      <c r="AF109" s="108"/>
      <c r="AG109" s="106"/>
      <c r="AH109" s="106" t="str">
        <f>+IF(OR(AF109=1,AF109&lt;=5),"Moderado",IF(OR(AF109=6,AF109&lt;=11),"Mayor","Catastrófico"))</f>
        <v>Moderado</v>
      </c>
      <c r="AI109" s="170"/>
      <c r="AJ109" s="106"/>
      <c r="AK109" s="178"/>
      <c r="AL109" s="111"/>
      <c r="AM109" s="135"/>
      <c r="AN109" s="135"/>
      <c r="AO109" s="81" t="str">
        <f t="shared" si="21"/>
        <v/>
      </c>
      <c r="AP109" s="135"/>
      <c r="AQ109" s="81" t="str">
        <f t="shared" si="22"/>
        <v/>
      </c>
      <c r="AR109" s="135"/>
      <c r="AS109" s="81" t="str">
        <f t="shared" si="12"/>
        <v/>
      </c>
      <c r="AT109" s="135"/>
      <c r="AU109" s="81" t="str">
        <f t="shared" si="13"/>
        <v/>
      </c>
      <c r="AV109" s="135"/>
      <c r="AW109" s="81" t="str">
        <f t="shared" si="23"/>
        <v/>
      </c>
      <c r="AX109" s="135"/>
      <c r="AY109" s="81" t="str">
        <f t="shared" si="14"/>
        <v/>
      </c>
      <c r="AZ109" s="135"/>
      <c r="BA109" s="81" t="str">
        <f t="shared" si="15"/>
        <v/>
      </c>
      <c r="BB109" s="135" t="str">
        <f t="shared" si="16"/>
        <v/>
      </c>
      <c r="BC109" s="135" t="str">
        <f t="shared" si="17"/>
        <v/>
      </c>
      <c r="BD109" s="135"/>
      <c r="BE109" s="135" t="str">
        <f t="shared" si="18"/>
        <v>Débil</v>
      </c>
      <c r="BF109" s="135" t="str">
        <f t="shared" si="19"/>
        <v>Débil</v>
      </c>
      <c r="BG109" s="135">
        <f t="shared" si="20"/>
        <v>0</v>
      </c>
      <c r="BH109" s="106"/>
      <c r="BI109" s="104"/>
      <c r="BJ109" s="105"/>
      <c r="BK109" s="105"/>
      <c r="BL109" s="104"/>
      <c r="BM109" s="104"/>
      <c r="BN109" s="106"/>
      <c r="BO109" s="106"/>
      <c r="BP109" s="51"/>
      <c r="BQ109" s="51"/>
      <c r="BR109" s="51"/>
      <c r="BS109" s="51"/>
      <c r="BT109" s="51"/>
      <c r="BU109" s="51"/>
      <c r="BV109" s="51"/>
      <c r="BW109" s="51"/>
      <c r="BX109" s="51"/>
      <c r="BY109" s="51"/>
      <c r="BZ109" s="51"/>
      <c r="CA109" s="51"/>
      <c r="CB109" s="51"/>
      <c r="CC109" s="51"/>
      <c r="CD109" s="51"/>
      <c r="CE109" s="98"/>
      <c r="CF109" s="98"/>
      <c r="CG109" s="98"/>
      <c r="CH109" s="98"/>
      <c r="CI109" s="98"/>
      <c r="CJ109" s="98"/>
    </row>
    <row r="110" spans="1:88" ht="15.75" customHeight="1" x14ac:dyDescent="0.25">
      <c r="A110" s="144"/>
      <c r="B110" s="108"/>
      <c r="C110" s="117"/>
      <c r="D110" s="118"/>
      <c r="E110" s="136"/>
      <c r="F110" s="106"/>
      <c r="G110" s="106"/>
      <c r="H110" s="150"/>
      <c r="I110" s="136"/>
      <c r="J110" s="106"/>
      <c r="K110" s="112"/>
      <c r="L110" s="108"/>
      <c r="M110" s="108"/>
      <c r="N110" s="108"/>
      <c r="O110" s="108"/>
      <c r="P110" s="108"/>
      <c r="Q110" s="108"/>
      <c r="R110" s="108"/>
      <c r="S110" s="108"/>
      <c r="T110" s="108"/>
      <c r="U110" s="108"/>
      <c r="V110" s="108"/>
      <c r="W110" s="108"/>
      <c r="X110" s="108"/>
      <c r="Y110" s="108"/>
      <c r="Z110" s="108"/>
      <c r="AA110" s="108"/>
      <c r="AB110" s="108"/>
      <c r="AC110" s="108"/>
      <c r="AD110" s="108"/>
      <c r="AE110" s="106"/>
      <c r="AF110" s="108"/>
      <c r="AG110" s="106"/>
      <c r="AH110" s="106" t="str">
        <f>+IF(OR(AF110=1,AF110&lt;=5),"Moderado",IF(OR(AF110=6,AF110&lt;=11),"Mayor","Catastrófico"))</f>
        <v>Moderado</v>
      </c>
      <c r="AI110" s="170"/>
      <c r="AJ110" s="106"/>
      <c r="AK110" s="179"/>
      <c r="AL110" s="112"/>
      <c r="AM110" s="136"/>
      <c r="AN110" s="136"/>
      <c r="AO110" s="81" t="str">
        <f t="shared" si="21"/>
        <v/>
      </c>
      <c r="AP110" s="136"/>
      <c r="AQ110" s="81" t="str">
        <f t="shared" si="22"/>
        <v/>
      </c>
      <c r="AR110" s="136"/>
      <c r="AS110" s="81" t="str">
        <f t="shared" si="12"/>
        <v/>
      </c>
      <c r="AT110" s="136"/>
      <c r="AU110" s="81" t="str">
        <f t="shared" si="13"/>
        <v/>
      </c>
      <c r="AV110" s="136"/>
      <c r="AW110" s="81" t="str">
        <f t="shared" si="23"/>
        <v/>
      </c>
      <c r="AX110" s="136"/>
      <c r="AY110" s="81" t="str">
        <f t="shared" si="14"/>
        <v/>
      </c>
      <c r="AZ110" s="136"/>
      <c r="BA110" s="81" t="str">
        <f t="shared" si="15"/>
        <v/>
      </c>
      <c r="BB110" s="136" t="str">
        <f t="shared" si="16"/>
        <v/>
      </c>
      <c r="BC110" s="136" t="str">
        <f t="shared" si="17"/>
        <v/>
      </c>
      <c r="BD110" s="136"/>
      <c r="BE110" s="136" t="str">
        <f t="shared" si="18"/>
        <v>Débil</v>
      </c>
      <c r="BF110" s="136" t="str">
        <f t="shared" si="19"/>
        <v>Débil</v>
      </c>
      <c r="BG110" s="136">
        <f t="shared" si="20"/>
        <v>0</v>
      </c>
      <c r="BH110" s="106"/>
      <c r="BI110" s="104"/>
      <c r="BJ110" s="105"/>
      <c r="BK110" s="105"/>
      <c r="BL110" s="104"/>
      <c r="BM110" s="104"/>
      <c r="BN110" s="106"/>
      <c r="BO110" s="106"/>
      <c r="BP110" s="51"/>
      <c r="BQ110" s="51"/>
      <c r="BR110" s="51"/>
      <c r="BS110" s="51"/>
      <c r="BT110" s="51"/>
      <c r="BU110" s="51"/>
      <c r="BV110" s="51"/>
      <c r="BW110" s="51"/>
      <c r="BX110" s="51"/>
      <c r="BY110" s="51"/>
      <c r="BZ110" s="51"/>
      <c r="CA110" s="51"/>
      <c r="CB110" s="51"/>
      <c r="CC110" s="51"/>
      <c r="CD110" s="51"/>
      <c r="CE110" s="98"/>
      <c r="CF110" s="98"/>
      <c r="CG110" s="98"/>
      <c r="CH110" s="98"/>
      <c r="CI110" s="98"/>
      <c r="CJ110" s="98"/>
    </row>
    <row r="111" spans="1:88" ht="84" customHeight="1" x14ac:dyDescent="0.25">
      <c r="A111" s="144" t="s">
        <v>82</v>
      </c>
      <c r="B111" s="108" t="s">
        <v>216</v>
      </c>
      <c r="C111" s="117" t="s">
        <v>335</v>
      </c>
      <c r="D111" s="118" t="str">
        <f>+'Riesgo Corrupción'!C23</f>
        <v>Posibilidad de afectación reputacional por la manipulación por parte del(los) profesionales de la OCI, en su rol de auditores, de los resultados de la evaluación independiente, para beneficio propio o de terceros, entorpeciendo la contribución para la mejora de los procesos</v>
      </c>
      <c r="E111" s="108" t="s">
        <v>318</v>
      </c>
      <c r="F111" s="106" t="s">
        <v>124</v>
      </c>
      <c r="G111" s="106" t="s">
        <v>143</v>
      </c>
      <c r="H111" s="110" t="s">
        <v>337</v>
      </c>
      <c r="I111" s="134" t="s">
        <v>296</v>
      </c>
      <c r="J111" s="106" t="s">
        <v>101</v>
      </c>
      <c r="K111" s="110" t="s">
        <v>339</v>
      </c>
      <c r="L111" s="108" t="s">
        <v>168</v>
      </c>
      <c r="M111" s="108" t="s">
        <v>168</v>
      </c>
      <c r="N111" s="108" t="s">
        <v>172</v>
      </c>
      <c r="O111" s="108" t="s">
        <v>172</v>
      </c>
      <c r="P111" s="108" t="s">
        <v>172</v>
      </c>
      <c r="Q111" s="108" t="s">
        <v>172</v>
      </c>
      <c r="R111" s="108" t="s">
        <v>168</v>
      </c>
      <c r="S111" s="108" t="s">
        <v>172</v>
      </c>
      <c r="T111" s="108" t="s">
        <v>172</v>
      </c>
      <c r="U111" s="108" t="s">
        <v>172</v>
      </c>
      <c r="V111" s="108" t="s">
        <v>172</v>
      </c>
      <c r="W111" s="108" t="s">
        <v>168</v>
      </c>
      <c r="X111" s="108" t="s">
        <v>172</v>
      </c>
      <c r="Y111" s="108" t="s">
        <v>172</v>
      </c>
      <c r="Z111" s="108" t="s">
        <v>172</v>
      </c>
      <c r="AA111" s="108" t="s">
        <v>172</v>
      </c>
      <c r="AB111" s="108" t="s">
        <v>172</v>
      </c>
      <c r="AC111" s="108" t="s">
        <v>172</v>
      </c>
      <c r="AD111" s="108" t="s">
        <v>172</v>
      </c>
      <c r="AE111" s="106">
        <f>COUNTIF(L111:AD119, "SI")</f>
        <v>4</v>
      </c>
      <c r="AF111" s="108" t="s">
        <v>341</v>
      </c>
      <c r="AG111" s="106">
        <f>+VLOOKUP(AF111,[6]Listados!$K$8:$L$12,2,0)</f>
        <v>1</v>
      </c>
      <c r="AH111" s="106" t="str">
        <f>+IF(OR(AE111=1,AE111&lt;=5),"Moderado",IF(OR(AE111=6,AE111&lt;=11),"Mayor","Catastrófico"))</f>
        <v>Moderado</v>
      </c>
      <c r="AI111" s="170" t="e">
        <f>+VLOOKUP(AH111,[6]Listados!K121:L125,2,0)</f>
        <v>#N/A</v>
      </c>
      <c r="AJ111" s="106" t="str">
        <f>IF(AND(AF111&lt;&gt;"",AH111&lt;&gt;""),VLOOKUP(AF111&amp;AH111,Listados!$M$3:$N$27,2,FALSE),"")</f>
        <v>Moderado</v>
      </c>
      <c r="AK111" s="110" t="str">
        <f>'Descripción del Control '!B18</f>
        <v>El (la) jefe de la oficina de control Interno y/o el profesional que designe, verificará que  cada vez que ingrese al área un auditor nuevo, se dará a conocer los siguientes   documentos: Estatuto de Auditoría Interna EIN-IN-001 y el Código de ética del auditor interno  EIN-IN-002 y solicitará la suscripción del formato Compromiso ético del Auditor interno.  Como evidencia de la ejecución del control quedan los soportes de la socialización de documentos a través de correo electrónico  y el compromiso debidamente firmado el cual es archivado en las carpetas de gestión propios de la Oficina de Control Interno.</v>
      </c>
      <c r="AL111" s="110" t="s">
        <v>338</v>
      </c>
      <c r="AM111" s="134" t="s">
        <v>107</v>
      </c>
      <c r="AN111" s="134" t="s">
        <v>168</v>
      </c>
      <c r="AO111" s="81">
        <f>+IF(AN111="si",15,"")</f>
        <v>15</v>
      </c>
      <c r="AP111" s="134" t="s">
        <v>168</v>
      </c>
      <c r="AQ111" s="81">
        <f>+IF(AP111="si",15,"")</f>
        <v>15</v>
      </c>
      <c r="AR111" s="134" t="s">
        <v>168</v>
      </c>
      <c r="AS111" s="81">
        <f t="shared" si="12"/>
        <v>15</v>
      </c>
      <c r="AT111" s="134" t="s">
        <v>191</v>
      </c>
      <c r="AU111" s="81">
        <f t="shared" si="13"/>
        <v>15</v>
      </c>
      <c r="AV111" s="134" t="s">
        <v>168</v>
      </c>
      <c r="AW111" s="81">
        <f>+IF(AV111="si",15,"")</f>
        <v>15</v>
      </c>
      <c r="AX111" s="134" t="s">
        <v>168</v>
      </c>
      <c r="AY111" s="81">
        <f t="shared" si="14"/>
        <v>15</v>
      </c>
      <c r="AZ111" s="134" t="s">
        <v>169</v>
      </c>
      <c r="BA111" s="81">
        <f t="shared" si="15"/>
        <v>10</v>
      </c>
      <c r="BB111" s="137">
        <f t="shared" si="16"/>
        <v>100</v>
      </c>
      <c r="BC111" s="137" t="str">
        <f t="shared" si="17"/>
        <v>Fuerte</v>
      </c>
      <c r="BD111" s="134" t="s">
        <v>170</v>
      </c>
      <c r="BE111" s="137" t="str">
        <f t="shared" si="18"/>
        <v>Fuerte</v>
      </c>
      <c r="BF111" s="137" t="str">
        <f t="shared" si="19"/>
        <v>Fuerte</v>
      </c>
      <c r="BG111" s="137">
        <f t="shared" si="20"/>
        <v>100</v>
      </c>
      <c r="BH111" s="137">
        <f>AVERAGE(BG111:BG119)</f>
        <v>97.5</v>
      </c>
      <c r="BI111" s="130" t="str">
        <f>IF(BH111&lt;=50, "Débil", IF(BH111&lt;=99,"Moderado","Fuerte"))</f>
        <v>Moderado</v>
      </c>
      <c r="BJ111" s="180">
        <f>+IF(BI111="Fuerte",2,IF(BI111="Moderado",1,0))</f>
        <v>1</v>
      </c>
      <c r="BK111" s="180">
        <f>+AG111-BJ111</f>
        <v>0</v>
      </c>
      <c r="BL111" s="130" t="str">
        <f>+VLOOKUP(BK111,Listados!$J$18:$K$24,2,TRUE)</f>
        <v>Rara Vez</v>
      </c>
      <c r="BM111" s="130" t="str">
        <f>IF(ISBLANK(AH111),"",AH111)</f>
        <v>Moderado</v>
      </c>
      <c r="BN111" s="137" t="str">
        <f>IF(AND(BL111&lt;&gt;"",BM111&lt;&gt;""),VLOOKUP(BL111&amp;BM111,Listados!$M$3:$N$27,2,FALSE),"")</f>
        <v>Moderado</v>
      </c>
      <c r="BO111" s="139" t="str">
        <f>+VLOOKUP(BN111,Listados!$P$3:$Q$6,2,FALSE)</f>
        <v xml:space="preserve"> Reducir el riesgo</v>
      </c>
      <c r="CE111" s="188" t="s">
        <v>318</v>
      </c>
      <c r="CF111" s="98" t="s">
        <v>318</v>
      </c>
      <c r="CG111" s="98" t="s">
        <v>318</v>
      </c>
      <c r="CH111" s="98" t="s">
        <v>318</v>
      </c>
      <c r="CI111" s="98" t="s">
        <v>318</v>
      </c>
      <c r="CJ111" s="98" t="s">
        <v>318</v>
      </c>
    </row>
    <row r="112" spans="1:88" ht="92.25" customHeight="1" x14ac:dyDescent="0.25">
      <c r="A112" s="144"/>
      <c r="B112" s="108"/>
      <c r="C112" s="117"/>
      <c r="D112" s="118"/>
      <c r="E112" s="108"/>
      <c r="F112" s="106"/>
      <c r="G112" s="106"/>
      <c r="H112" s="111"/>
      <c r="I112" s="135"/>
      <c r="J112" s="106"/>
      <c r="K112" s="111"/>
      <c r="L112" s="108"/>
      <c r="M112" s="108"/>
      <c r="N112" s="108"/>
      <c r="O112" s="108"/>
      <c r="P112" s="108"/>
      <c r="Q112" s="108"/>
      <c r="R112" s="108"/>
      <c r="S112" s="108"/>
      <c r="T112" s="108"/>
      <c r="U112" s="108"/>
      <c r="V112" s="108"/>
      <c r="W112" s="108"/>
      <c r="X112" s="108"/>
      <c r="Y112" s="108"/>
      <c r="Z112" s="108"/>
      <c r="AA112" s="108"/>
      <c r="AB112" s="108"/>
      <c r="AC112" s="108"/>
      <c r="AD112" s="108"/>
      <c r="AE112" s="106"/>
      <c r="AF112" s="108"/>
      <c r="AG112" s="106"/>
      <c r="AH112" s="106" t="str">
        <f>+IF(OR(AF112=1,AF112&lt;=5),"Moderado",IF(OR(AF112=6,AF112&lt;=11),"Mayor","Catastrófico"))</f>
        <v>Moderado</v>
      </c>
      <c r="AI112" s="170"/>
      <c r="AJ112" s="106"/>
      <c r="AK112" s="111"/>
      <c r="AL112" s="111"/>
      <c r="AM112" s="135"/>
      <c r="AN112" s="135"/>
      <c r="AO112" s="81" t="str">
        <f t="shared" ref="AO112:AO114" si="24">+IF(AN112="si",15,"")</f>
        <v/>
      </c>
      <c r="AP112" s="135"/>
      <c r="AQ112" s="81" t="str">
        <f t="shared" ref="AQ112:AQ114" si="25">+IF(AP112="si",15,"")</f>
        <v/>
      </c>
      <c r="AR112" s="135"/>
      <c r="AS112" s="81" t="str">
        <f t="shared" si="12"/>
        <v/>
      </c>
      <c r="AT112" s="135"/>
      <c r="AU112" s="81" t="str">
        <f t="shared" si="13"/>
        <v/>
      </c>
      <c r="AV112" s="135"/>
      <c r="AW112" s="81" t="str">
        <f t="shared" ref="AW112:AW117" si="26">+IF(AV112="si",15,"")</f>
        <v/>
      </c>
      <c r="AX112" s="135"/>
      <c r="AY112" s="81" t="str">
        <f t="shared" si="14"/>
        <v/>
      </c>
      <c r="AZ112" s="135"/>
      <c r="BA112" s="81" t="str">
        <f t="shared" si="15"/>
        <v/>
      </c>
      <c r="BB112" s="138"/>
      <c r="BC112" s="138"/>
      <c r="BD112" s="135"/>
      <c r="BE112" s="138"/>
      <c r="BF112" s="138"/>
      <c r="BG112" s="138"/>
      <c r="BH112" s="138"/>
      <c r="BI112" s="131"/>
      <c r="BJ112" s="181"/>
      <c r="BK112" s="181"/>
      <c r="BL112" s="131"/>
      <c r="BM112" s="131"/>
      <c r="BN112" s="138"/>
      <c r="BO112" s="106"/>
      <c r="CE112" s="98"/>
      <c r="CF112" s="98"/>
      <c r="CG112" s="98"/>
      <c r="CH112" s="98"/>
      <c r="CI112" s="98"/>
      <c r="CJ112" s="98"/>
    </row>
    <row r="113" spans="1:356" ht="48.75" customHeight="1" x14ac:dyDescent="0.25">
      <c r="A113" s="144"/>
      <c r="B113" s="108"/>
      <c r="C113" s="117"/>
      <c r="D113" s="118"/>
      <c r="E113" s="108"/>
      <c r="F113" s="106"/>
      <c r="G113" s="106"/>
      <c r="H113" s="112"/>
      <c r="I113" s="136"/>
      <c r="J113" s="106"/>
      <c r="K113" s="112"/>
      <c r="L113" s="108"/>
      <c r="M113" s="108"/>
      <c r="N113" s="108"/>
      <c r="O113" s="108"/>
      <c r="P113" s="108"/>
      <c r="Q113" s="108"/>
      <c r="R113" s="108"/>
      <c r="S113" s="108"/>
      <c r="T113" s="108"/>
      <c r="U113" s="108"/>
      <c r="V113" s="108"/>
      <c r="W113" s="108"/>
      <c r="X113" s="108"/>
      <c r="Y113" s="108"/>
      <c r="Z113" s="108"/>
      <c r="AA113" s="108"/>
      <c r="AB113" s="108"/>
      <c r="AC113" s="108"/>
      <c r="AD113" s="108"/>
      <c r="AE113" s="106"/>
      <c r="AF113" s="108"/>
      <c r="AG113" s="106"/>
      <c r="AH113" s="106" t="str">
        <f>+IF(OR(AF113=1,AF113&lt;=5),"Moderado",IF(OR(AF113=6,AF113&lt;=11),"Mayor","Catastrófico"))</f>
        <v>Moderado</v>
      </c>
      <c r="AI113" s="170"/>
      <c r="AJ113" s="106"/>
      <c r="AK113" s="111"/>
      <c r="AL113" s="111"/>
      <c r="AM113" s="135"/>
      <c r="AN113" s="135"/>
      <c r="AO113" s="81" t="str">
        <f t="shared" si="24"/>
        <v/>
      </c>
      <c r="AP113" s="135"/>
      <c r="AQ113" s="81" t="str">
        <f t="shared" si="25"/>
        <v/>
      </c>
      <c r="AR113" s="135"/>
      <c r="AS113" s="81" t="str">
        <f t="shared" si="12"/>
        <v/>
      </c>
      <c r="AT113" s="135"/>
      <c r="AU113" s="81" t="str">
        <f t="shared" si="13"/>
        <v/>
      </c>
      <c r="AV113" s="135"/>
      <c r="AW113" s="81" t="str">
        <f t="shared" si="26"/>
        <v/>
      </c>
      <c r="AX113" s="135"/>
      <c r="AY113" s="81" t="str">
        <f t="shared" si="14"/>
        <v/>
      </c>
      <c r="AZ113" s="135"/>
      <c r="BA113" s="81" t="str">
        <f t="shared" si="15"/>
        <v/>
      </c>
      <c r="BB113" s="138"/>
      <c r="BC113" s="138"/>
      <c r="BD113" s="135"/>
      <c r="BE113" s="138"/>
      <c r="BF113" s="138"/>
      <c r="BG113" s="138"/>
      <c r="BH113" s="138"/>
      <c r="BI113" s="131"/>
      <c r="BJ113" s="181"/>
      <c r="BK113" s="181"/>
      <c r="BL113" s="131"/>
      <c r="BM113" s="131"/>
      <c r="BN113" s="138"/>
      <c r="BO113" s="106"/>
      <c r="CE113" s="98"/>
      <c r="CF113" s="98"/>
      <c r="CG113" s="98"/>
      <c r="CH113" s="98"/>
      <c r="CI113" s="98"/>
      <c r="CJ113" s="98"/>
    </row>
    <row r="114" spans="1:356" ht="63" customHeight="1" x14ac:dyDescent="0.25">
      <c r="A114" s="144"/>
      <c r="B114" s="108"/>
      <c r="C114" s="117"/>
      <c r="D114" s="118"/>
      <c r="E114" s="108"/>
      <c r="F114" s="106"/>
      <c r="G114" s="106"/>
      <c r="H114" s="110" t="s">
        <v>338</v>
      </c>
      <c r="I114" s="134" t="s">
        <v>296</v>
      </c>
      <c r="J114" s="106"/>
      <c r="K114" s="110" t="s">
        <v>340</v>
      </c>
      <c r="L114" s="108"/>
      <c r="M114" s="108"/>
      <c r="N114" s="108"/>
      <c r="O114" s="108"/>
      <c r="P114" s="108"/>
      <c r="Q114" s="108"/>
      <c r="R114" s="108"/>
      <c r="S114" s="108"/>
      <c r="T114" s="108"/>
      <c r="U114" s="108"/>
      <c r="V114" s="108"/>
      <c r="W114" s="108"/>
      <c r="X114" s="108"/>
      <c r="Y114" s="108"/>
      <c r="Z114" s="108"/>
      <c r="AA114" s="108"/>
      <c r="AB114" s="108"/>
      <c r="AC114" s="108"/>
      <c r="AD114" s="108"/>
      <c r="AE114" s="106"/>
      <c r="AF114" s="108"/>
      <c r="AG114" s="106"/>
      <c r="AH114" s="106" t="str">
        <f>+IF(OR(AF114=1,AF114&lt;=5),"Moderado",IF(OR(AF114=6,AF114&lt;=11),"Mayor","Catastrófico"))</f>
        <v>Moderado</v>
      </c>
      <c r="AI114" s="170"/>
      <c r="AJ114" s="106"/>
      <c r="AK114" s="111"/>
      <c r="AL114" s="112"/>
      <c r="AM114" s="136"/>
      <c r="AN114" s="136"/>
      <c r="AO114" s="81" t="str">
        <f t="shared" si="24"/>
        <v/>
      </c>
      <c r="AP114" s="136"/>
      <c r="AQ114" s="81" t="str">
        <f t="shared" si="25"/>
        <v/>
      </c>
      <c r="AR114" s="136"/>
      <c r="AS114" s="81" t="str">
        <f t="shared" si="12"/>
        <v/>
      </c>
      <c r="AT114" s="136"/>
      <c r="AU114" s="81" t="str">
        <f t="shared" si="13"/>
        <v/>
      </c>
      <c r="AV114" s="136"/>
      <c r="AW114" s="81" t="str">
        <f t="shared" si="26"/>
        <v/>
      </c>
      <c r="AX114" s="136"/>
      <c r="AY114" s="81" t="str">
        <f t="shared" si="14"/>
        <v/>
      </c>
      <c r="AZ114" s="136"/>
      <c r="BA114" s="81" t="str">
        <f t="shared" si="15"/>
        <v/>
      </c>
      <c r="BB114" s="139"/>
      <c r="BC114" s="139"/>
      <c r="BD114" s="136"/>
      <c r="BE114" s="139"/>
      <c r="BF114" s="139"/>
      <c r="BG114" s="139"/>
      <c r="BH114" s="138"/>
      <c r="BI114" s="131"/>
      <c r="BJ114" s="181"/>
      <c r="BK114" s="181"/>
      <c r="BL114" s="131"/>
      <c r="BM114" s="131"/>
      <c r="BN114" s="138"/>
      <c r="BO114" s="106"/>
      <c r="CE114" s="98"/>
      <c r="CF114" s="98"/>
      <c r="CG114" s="98"/>
      <c r="CH114" s="98"/>
      <c r="CI114" s="98"/>
      <c r="CJ114" s="98"/>
    </row>
    <row r="115" spans="1:356" ht="49.5" customHeight="1" x14ac:dyDescent="0.25">
      <c r="A115" s="144"/>
      <c r="B115" s="108"/>
      <c r="C115" s="117"/>
      <c r="D115" s="118"/>
      <c r="E115" s="108"/>
      <c r="F115" s="106"/>
      <c r="G115" s="106"/>
      <c r="H115" s="111"/>
      <c r="I115" s="135"/>
      <c r="J115" s="106"/>
      <c r="K115" s="111"/>
      <c r="L115" s="108"/>
      <c r="M115" s="108"/>
      <c r="N115" s="108"/>
      <c r="O115" s="108"/>
      <c r="P115" s="108"/>
      <c r="Q115" s="108"/>
      <c r="R115" s="108"/>
      <c r="S115" s="108"/>
      <c r="T115" s="108"/>
      <c r="U115" s="108"/>
      <c r="V115" s="108"/>
      <c r="W115" s="108"/>
      <c r="X115" s="108"/>
      <c r="Y115" s="108"/>
      <c r="Z115" s="108"/>
      <c r="AA115" s="108"/>
      <c r="AB115" s="108"/>
      <c r="AC115" s="108"/>
      <c r="AD115" s="108"/>
      <c r="AE115" s="106"/>
      <c r="AF115" s="108"/>
      <c r="AG115" s="106"/>
      <c r="AH115" s="106" t="str">
        <f>+IF(OR(AF115=1,AF115&lt;=5),"Moderado",IF(OR(AF115=6,AF115&lt;=11),"Mayor","Catastrófico"))</f>
        <v>Moderado</v>
      </c>
      <c r="AI115" s="170"/>
      <c r="AJ115" s="106"/>
      <c r="AK115" s="110" t="str">
        <f>'Descripción del Control '!C18</f>
        <v>El (la) Jefe de la Oficina de Control Interno, cada vez que se realiza  una auditoría o seguimiento, revisa los informes preliminares y los papeles de trabajo que sustentan los hallazgos, recomendaciones y conclusiones realizados por el equipo auditor, teniendo en cuenta los criterios y resultados obtenidos con el fin de garantizar su pertinencia, análisis normativo y objetividad , en caso tal de encontrar incongruencias remitirá las observaciones correspondientes al profesional para realizar el ajuste. Las evidencias de la ejecución del control, son los correos con revisiones de informes en el cual se incorporan los ajustes requeridos, informes definitivos de auditorías y/o seguimientos y el cargue de los papeles de trabajo en la herramienta Sharepoint - Grupo Oficina de Control Interno.</v>
      </c>
      <c r="AL115" s="75" t="str">
        <f>H111</f>
        <v>Perdida de independencia por conflicto de intereses o favorecimiento a terceros para el desarrollo del ejercicio auditor.</v>
      </c>
      <c r="AM115" s="134" t="s">
        <v>175</v>
      </c>
      <c r="AN115" s="134" t="s">
        <v>168</v>
      </c>
      <c r="AO115" s="81">
        <f>+IF(AN115="si",15,"")</f>
        <v>15</v>
      </c>
      <c r="AP115" s="134" t="s">
        <v>168</v>
      </c>
      <c r="AQ115" s="81">
        <f>+IF(AP115="si",15,"")</f>
        <v>15</v>
      </c>
      <c r="AR115" s="134" t="s">
        <v>168</v>
      </c>
      <c r="AS115" s="81">
        <f t="shared" si="12"/>
        <v>15</v>
      </c>
      <c r="AT115" s="134" t="s">
        <v>192</v>
      </c>
      <c r="AU115" s="81">
        <f t="shared" si="13"/>
        <v>10</v>
      </c>
      <c r="AV115" s="134" t="s">
        <v>168</v>
      </c>
      <c r="AW115" s="81">
        <f t="shared" si="26"/>
        <v>15</v>
      </c>
      <c r="AX115" s="134" t="s">
        <v>168</v>
      </c>
      <c r="AY115" s="81">
        <f t="shared" si="14"/>
        <v>15</v>
      </c>
      <c r="AZ115" s="134" t="s">
        <v>169</v>
      </c>
      <c r="BA115" s="81">
        <f t="shared" si="15"/>
        <v>10</v>
      </c>
      <c r="BB115" s="137">
        <f t="shared" ref="BB115" si="27">IF((SUM(AO115,AQ115,AS115,AU115,AW115,AY115,BA115)=0),"",(SUM(AO115,AQ115,AS115,AU115,AW115,AY115,BA115)))</f>
        <v>95</v>
      </c>
      <c r="BC115" s="137" t="str">
        <f t="shared" ref="BC115" si="28">IF(BB115&lt;=85,"Débil",IF(BB115&lt;=95,"Moderado",IF(BB115=100,"Fuerte","")))</f>
        <v>Moderado</v>
      </c>
      <c r="BD115" s="134" t="s">
        <v>170</v>
      </c>
      <c r="BE115" s="137" t="str">
        <f t="shared" ref="BE115" si="29">+IF(BD115="siempre","Fuerte",IF(BD115="Algunas veces","Moderado","Débil"))</f>
        <v>Fuerte</v>
      </c>
      <c r="BF115" s="137" t="str">
        <f>IF(AND(BC115="Fuerte",BE115="Fuerte"),"Fuerte",IF(AND(BC115="Fuerte",BE115="Moderado"),"Moderado",IF(AND(BC115="Moderado",BE115="Fuerte"),"Moderado",IF(AND(BC115="Moderado",BE115="Moderado"),"Moderado","Débil"))))</f>
        <v>Moderado</v>
      </c>
      <c r="BG115" s="137">
        <v>95</v>
      </c>
      <c r="BH115" s="138"/>
      <c r="BI115" s="131"/>
      <c r="BJ115" s="181"/>
      <c r="BK115" s="181"/>
      <c r="BL115" s="131"/>
      <c r="BM115" s="131"/>
      <c r="BN115" s="138"/>
      <c r="BO115" s="106"/>
      <c r="CE115" s="98"/>
      <c r="CF115" s="98"/>
      <c r="CG115" s="98"/>
      <c r="CH115" s="98"/>
      <c r="CI115" s="98"/>
      <c r="CJ115" s="98"/>
    </row>
    <row r="116" spans="1:356" ht="64.5" customHeight="1" x14ac:dyDescent="0.25">
      <c r="A116" s="144"/>
      <c r="B116" s="108"/>
      <c r="C116" s="117"/>
      <c r="D116" s="118"/>
      <c r="E116" s="108"/>
      <c r="F116" s="106"/>
      <c r="G116" s="106"/>
      <c r="H116" s="111"/>
      <c r="I116" s="135"/>
      <c r="J116" s="106"/>
      <c r="K116" s="111"/>
      <c r="L116" s="108"/>
      <c r="M116" s="108"/>
      <c r="N116" s="108"/>
      <c r="O116" s="108"/>
      <c r="P116" s="108"/>
      <c r="Q116" s="108"/>
      <c r="R116" s="108"/>
      <c r="S116" s="108"/>
      <c r="T116" s="108"/>
      <c r="U116" s="108"/>
      <c r="V116" s="108"/>
      <c r="W116" s="108"/>
      <c r="X116" s="108"/>
      <c r="Y116" s="108"/>
      <c r="Z116" s="108"/>
      <c r="AA116" s="108"/>
      <c r="AB116" s="108"/>
      <c r="AC116" s="108"/>
      <c r="AD116" s="108"/>
      <c r="AE116" s="106"/>
      <c r="AF116" s="108"/>
      <c r="AG116" s="106"/>
      <c r="AH116" s="106"/>
      <c r="AI116" s="170"/>
      <c r="AJ116" s="106"/>
      <c r="AK116" s="111"/>
      <c r="AL116" s="110" t="s">
        <v>338</v>
      </c>
      <c r="AM116" s="135"/>
      <c r="AN116" s="135"/>
      <c r="AO116" s="81" t="str">
        <f t="shared" ref="AO116:AO118" si="30">+IF(AN116="si",15,"")</f>
        <v/>
      </c>
      <c r="AP116" s="135"/>
      <c r="AQ116" s="81" t="str">
        <f t="shared" ref="AQ116:AQ118" si="31">+IF(AP116="si",15,"")</f>
        <v/>
      </c>
      <c r="AR116" s="135"/>
      <c r="AS116" s="81" t="str">
        <f t="shared" si="12"/>
        <v/>
      </c>
      <c r="AT116" s="135"/>
      <c r="AU116" s="81"/>
      <c r="AV116" s="135"/>
      <c r="AW116" s="81"/>
      <c r="AX116" s="135"/>
      <c r="AY116" s="81"/>
      <c r="AZ116" s="135"/>
      <c r="BA116" s="81"/>
      <c r="BB116" s="138"/>
      <c r="BC116" s="138"/>
      <c r="BD116" s="135"/>
      <c r="BE116" s="138"/>
      <c r="BF116" s="138"/>
      <c r="BG116" s="138"/>
      <c r="BH116" s="138"/>
      <c r="BI116" s="131"/>
      <c r="BJ116" s="181"/>
      <c r="BK116" s="181"/>
      <c r="BL116" s="131"/>
      <c r="BM116" s="131"/>
      <c r="BN116" s="138"/>
      <c r="BO116" s="106"/>
      <c r="CE116" s="98"/>
      <c r="CF116" s="98"/>
      <c r="CG116" s="98"/>
      <c r="CH116" s="98"/>
      <c r="CI116" s="98"/>
      <c r="CJ116" s="98"/>
    </row>
    <row r="117" spans="1:356" ht="13.5" customHeight="1" x14ac:dyDescent="0.25">
      <c r="A117" s="144"/>
      <c r="B117" s="108"/>
      <c r="C117" s="117"/>
      <c r="D117" s="118"/>
      <c r="E117" s="108"/>
      <c r="F117" s="106"/>
      <c r="G117" s="106"/>
      <c r="H117" s="111"/>
      <c r="I117" s="135"/>
      <c r="J117" s="106"/>
      <c r="K117" s="111"/>
      <c r="L117" s="108"/>
      <c r="M117" s="108"/>
      <c r="N117" s="108"/>
      <c r="O117" s="108"/>
      <c r="P117" s="108"/>
      <c r="Q117" s="108"/>
      <c r="R117" s="108"/>
      <c r="S117" s="108"/>
      <c r="T117" s="108"/>
      <c r="U117" s="108"/>
      <c r="V117" s="108"/>
      <c r="W117" s="108"/>
      <c r="X117" s="108"/>
      <c r="Y117" s="108"/>
      <c r="Z117" s="108"/>
      <c r="AA117" s="108"/>
      <c r="AB117" s="108"/>
      <c r="AC117" s="108"/>
      <c r="AD117" s="108"/>
      <c r="AE117" s="106"/>
      <c r="AF117" s="108"/>
      <c r="AG117" s="106"/>
      <c r="AH117" s="106"/>
      <c r="AI117" s="170"/>
      <c r="AJ117" s="106"/>
      <c r="AK117" s="111"/>
      <c r="AL117" s="111"/>
      <c r="AM117" s="135"/>
      <c r="AN117" s="135"/>
      <c r="AO117" s="81" t="str">
        <f t="shared" si="30"/>
        <v/>
      </c>
      <c r="AP117" s="135"/>
      <c r="AQ117" s="81" t="str">
        <f t="shared" si="31"/>
        <v/>
      </c>
      <c r="AR117" s="135"/>
      <c r="AS117" s="81" t="str">
        <f t="shared" si="12"/>
        <v/>
      </c>
      <c r="AT117" s="135"/>
      <c r="AU117" s="81" t="str">
        <f t="shared" si="13"/>
        <v/>
      </c>
      <c r="AV117" s="135"/>
      <c r="AW117" s="81" t="str">
        <f t="shared" si="26"/>
        <v/>
      </c>
      <c r="AX117" s="135"/>
      <c r="AY117" s="81" t="str">
        <f t="shared" si="14"/>
        <v/>
      </c>
      <c r="AZ117" s="135"/>
      <c r="BA117" s="81" t="str">
        <f t="shared" si="15"/>
        <v/>
      </c>
      <c r="BB117" s="138"/>
      <c r="BC117" s="138"/>
      <c r="BD117" s="135"/>
      <c r="BE117" s="138"/>
      <c r="BF117" s="138"/>
      <c r="BG117" s="138"/>
      <c r="BH117" s="138"/>
      <c r="BI117" s="131"/>
      <c r="BJ117" s="181"/>
      <c r="BK117" s="181"/>
      <c r="BL117" s="131"/>
      <c r="BM117" s="131"/>
      <c r="BN117" s="138"/>
      <c r="BO117" s="106"/>
      <c r="CE117" s="98"/>
      <c r="CF117" s="98"/>
      <c r="CG117" s="98"/>
      <c r="CH117" s="98"/>
      <c r="CI117" s="98"/>
      <c r="CJ117" s="98"/>
    </row>
    <row r="118" spans="1:356" ht="41.25" customHeight="1" x14ac:dyDescent="0.25">
      <c r="A118" s="144"/>
      <c r="B118" s="108"/>
      <c r="C118" s="117"/>
      <c r="D118" s="118"/>
      <c r="E118" s="108"/>
      <c r="F118" s="106"/>
      <c r="G118" s="106"/>
      <c r="H118" s="111"/>
      <c r="I118" s="135"/>
      <c r="J118" s="106"/>
      <c r="K118" s="111"/>
      <c r="L118" s="108"/>
      <c r="M118" s="108"/>
      <c r="N118" s="108"/>
      <c r="O118" s="108"/>
      <c r="P118" s="108"/>
      <c r="Q118" s="108"/>
      <c r="R118" s="108"/>
      <c r="S118" s="108"/>
      <c r="T118" s="108"/>
      <c r="U118" s="108"/>
      <c r="V118" s="108"/>
      <c r="W118" s="108"/>
      <c r="X118" s="108"/>
      <c r="Y118" s="108"/>
      <c r="Z118" s="108"/>
      <c r="AA118" s="108"/>
      <c r="AB118" s="108"/>
      <c r="AC118" s="108"/>
      <c r="AD118" s="108"/>
      <c r="AE118" s="106"/>
      <c r="AF118" s="108"/>
      <c r="AG118" s="106"/>
      <c r="AH118" s="106"/>
      <c r="AI118" s="170"/>
      <c r="AJ118" s="106"/>
      <c r="AK118" s="111"/>
      <c r="AL118" s="111"/>
      <c r="AM118" s="135"/>
      <c r="AN118" s="135"/>
      <c r="AO118" s="81" t="str">
        <f t="shared" si="30"/>
        <v/>
      </c>
      <c r="AP118" s="135"/>
      <c r="AQ118" s="81" t="str">
        <f t="shared" si="31"/>
        <v/>
      </c>
      <c r="AR118" s="135"/>
      <c r="AS118" s="81" t="str">
        <f t="shared" si="12"/>
        <v/>
      </c>
      <c r="AT118" s="135"/>
      <c r="AU118" s="81" t="str">
        <f t="shared" si="13"/>
        <v/>
      </c>
      <c r="AV118" s="135"/>
      <c r="AW118" s="81" t="str">
        <f>+IF(AV118="si",15,"")</f>
        <v/>
      </c>
      <c r="AX118" s="135"/>
      <c r="AY118" s="81" t="str">
        <f t="shared" si="14"/>
        <v/>
      </c>
      <c r="AZ118" s="135"/>
      <c r="BA118" s="81" t="str">
        <f t="shared" si="15"/>
        <v/>
      </c>
      <c r="BB118" s="138"/>
      <c r="BC118" s="138"/>
      <c r="BD118" s="135"/>
      <c r="BE118" s="138"/>
      <c r="BF118" s="138"/>
      <c r="BG118" s="138"/>
      <c r="BH118" s="138"/>
      <c r="BI118" s="131"/>
      <c r="BJ118" s="181"/>
      <c r="BK118" s="181"/>
      <c r="BL118" s="131"/>
      <c r="BM118" s="131"/>
      <c r="BN118" s="138"/>
      <c r="BO118" s="106"/>
      <c r="CE118" s="98"/>
      <c r="CF118" s="98"/>
      <c r="CG118" s="98"/>
      <c r="CH118" s="98"/>
      <c r="CI118" s="98"/>
      <c r="CJ118" s="98"/>
    </row>
    <row r="119" spans="1:356" ht="25.5" customHeight="1" x14ac:dyDescent="0.25">
      <c r="A119" s="144"/>
      <c r="B119" s="108"/>
      <c r="C119" s="117"/>
      <c r="D119" s="118"/>
      <c r="E119" s="108"/>
      <c r="F119" s="106"/>
      <c r="G119" s="106"/>
      <c r="H119" s="112"/>
      <c r="I119" s="136"/>
      <c r="J119" s="106"/>
      <c r="K119" s="112"/>
      <c r="L119" s="108"/>
      <c r="M119" s="108"/>
      <c r="N119" s="108"/>
      <c r="O119" s="108"/>
      <c r="P119" s="108"/>
      <c r="Q119" s="108"/>
      <c r="R119" s="108"/>
      <c r="S119" s="108"/>
      <c r="T119" s="108"/>
      <c r="U119" s="108"/>
      <c r="V119" s="108"/>
      <c r="W119" s="108"/>
      <c r="X119" s="108"/>
      <c r="Y119" s="108"/>
      <c r="Z119" s="108"/>
      <c r="AA119" s="108"/>
      <c r="AB119" s="108"/>
      <c r="AC119" s="108"/>
      <c r="AD119" s="108"/>
      <c r="AE119" s="106"/>
      <c r="AF119" s="108"/>
      <c r="AG119" s="106"/>
      <c r="AH119" s="106" t="str">
        <f>+IF(OR(AF119=1,AF119&lt;=5),"Moderado",IF(OR(AF119=6,AF119&lt;=11),"Mayor","Catastrófico"))</f>
        <v>Moderado</v>
      </c>
      <c r="AI119" s="170"/>
      <c r="AJ119" s="106"/>
      <c r="AK119" s="112"/>
      <c r="AL119" s="112"/>
      <c r="AM119" s="136"/>
      <c r="AN119" s="136"/>
      <c r="AO119" s="82" t="str">
        <f t="shared" si="21"/>
        <v/>
      </c>
      <c r="AP119" s="136"/>
      <c r="AQ119" s="82" t="str">
        <f t="shared" si="22"/>
        <v/>
      </c>
      <c r="AR119" s="136"/>
      <c r="AS119" s="82" t="str">
        <f t="shared" si="12"/>
        <v/>
      </c>
      <c r="AT119" s="136"/>
      <c r="AU119" s="82" t="str">
        <f t="shared" si="13"/>
        <v/>
      </c>
      <c r="AV119" s="136"/>
      <c r="AW119" s="82" t="str">
        <f t="shared" si="23"/>
        <v/>
      </c>
      <c r="AX119" s="136"/>
      <c r="AY119" s="82" t="str">
        <f t="shared" si="14"/>
        <v/>
      </c>
      <c r="AZ119" s="136"/>
      <c r="BA119" s="82" t="str">
        <f t="shared" si="15"/>
        <v/>
      </c>
      <c r="BB119" s="139"/>
      <c r="BC119" s="139"/>
      <c r="BD119" s="136"/>
      <c r="BE119" s="139"/>
      <c r="BF119" s="139"/>
      <c r="BG119" s="139"/>
      <c r="BH119" s="139"/>
      <c r="BI119" s="132"/>
      <c r="BJ119" s="182"/>
      <c r="BK119" s="182"/>
      <c r="BL119" s="132"/>
      <c r="BM119" s="132"/>
      <c r="BN119" s="139"/>
      <c r="BO119" s="106"/>
      <c r="CE119" s="98"/>
      <c r="CF119" s="98"/>
      <c r="CG119" s="98"/>
      <c r="CH119" s="98"/>
      <c r="CI119" s="98"/>
      <c r="CJ119" s="98"/>
    </row>
    <row r="120" spans="1:356" s="51" customFormat="1" ht="88.5" customHeight="1" x14ac:dyDescent="0.25">
      <c r="A120" s="116" t="s">
        <v>83</v>
      </c>
      <c r="B120" s="108" t="s">
        <v>211</v>
      </c>
      <c r="C120" s="117" t="s">
        <v>293</v>
      </c>
      <c r="D120" s="118" t="str">
        <f>+'Riesgo Corrupción'!C25</f>
        <v>Posibilidad de afectación económica y reputacional por fraude en la liquidación de la nómina en beneficio propio o de un tercero.</v>
      </c>
      <c r="E120" s="108" t="s">
        <v>318</v>
      </c>
      <c r="F120" s="106" t="s">
        <v>124</v>
      </c>
      <c r="G120" s="106" t="s">
        <v>136</v>
      </c>
      <c r="H120" s="209" t="s">
        <v>481</v>
      </c>
      <c r="I120" s="108" t="s">
        <v>296</v>
      </c>
      <c r="J120" s="106" t="s">
        <v>101</v>
      </c>
      <c r="K120" s="110" t="s">
        <v>246</v>
      </c>
      <c r="L120" s="108" t="s">
        <v>172</v>
      </c>
      <c r="M120" s="108" t="s">
        <v>168</v>
      </c>
      <c r="N120" s="108" t="s">
        <v>168</v>
      </c>
      <c r="O120" s="108" t="s">
        <v>168</v>
      </c>
      <c r="P120" s="108" t="s">
        <v>168</v>
      </c>
      <c r="Q120" s="108" t="s">
        <v>168</v>
      </c>
      <c r="R120" s="108" t="s">
        <v>168</v>
      </c>
      <c r="S120" s="108" t="s">
        <v>168</v>
      </c>
      <c r="T120" s="108" t="s">
        <v>168</v>
      </c>
      <c r="U120" s="108" t="s">
        <v>168</v>
      </c>
      <c r="V120" s="108" t="s">
        <v>168</v>
      </c>
      <c r="W120" s="108" t="s">
        <v>168</v>
      </c>
      <c r="X120" s="108" t="s">
        <v>168</v>
      </c>
      <c r="Y120" s="108" t="s">
        <v>168</v>
      </c>
      <c r="Z120" s="108" t="s">
        <v>168</v>
      </c>
      <c r="AA120" s="108" t="s">
        <v>172</v>
      </c>
      <c r="AB120" s="108" t="s">
        <v>172</v>
      </c>
      <c r="AC120" s="108" t="s">
        <v>168</v>
      </c>
      <c r="AD120" s="108" t="s">
        <v>172</v>
      </c>
      <c r="AE120" s="106">
        <f>COUNTIF(L120:AD125, "SI")</f>
        <v>15</v>
      </c>
      <c r="AF120" s="108" t="s">
        <v>130</v>
      </c>
      <c r="AG120" s="106">
        <f>+VLOOKUP(AF120,[6]Listados!$K$8:$L$12,2,0)</f>
        <v>3</v>
      </c>
      <c r="AH120" s="106" t="str">
        <f>+IF(OR(AE120=1,AE120&lt;=5),"Moderado",IF(OR(AE120=6,AE120&lt;=11),"Mayor","Catastrófico"))</f>
        <v>Catastrófico</v>
      </c>
      <c r="AI120" s="170" t="e">
        <f>+VLOOKUP(AH120,[6]Listados!K133:L137,2,0)</f>
        <v>#N/A</v>
      </c>
      <c r="AJ120" s="106" t="str">
        <f>IF(AND(AF120&lt;&gt;"",AH120&lt;&gt;""),VLOOKUP(AF120&amp;AH120,Listados!$M$3:$N$27,2,FALSE),"")</f>
        <v>Extremo</v>
      </c>
      <c r="AK120" s="133" t="str">
        <f>+'Descripción del Control '!B$20</f>
        <v xml:space="preserve">El Profesional Especializado de nómina, cada vez que va a liquidar la nómina de la SDG da estricto cumplimiento a lo establecido en los lineamientos institucionales del Proceso Gerencia del Talento Humano en lo pertinente a liquidación de nómina. Remite a la Subsecretaría de Gestión Institucional la liquidación para revisión, previa a la afectación del rubro correspondiente. 
En caso de que existan observaciones sobre los reportes consolidados para el ajuste de la liquidación de nómina, la Subsecretaria envía comunicación a la Dirección de Talento Humano para que se realicen los ajustes pertinentes. 
Como evidencia quedan los registros de las operaciones en el SIAP y las comunicaciones oficiales generadas. </v>
      </c>
      <c r="AL120" s="133" t="s">
        <v>218</v>
      </c>
      <c r="AM120" s="108" t="s">
        <v>107</v>
      </c>
      <c r="AN120" s="108" t="s">
        <v>168</v>
      </c>
      <c r="AO120" s="81">
        <f>+IF(AN120="si",15,"")</f>
        <v>15</v>
      </c>
      <c r="AP120" s="108" t="s">
        <v>168</v>
      </c>
      <c r="AQ120" s="81">
        <f>+IF(AP120="si",15,"")</f>
        <v>15</v>
      </c>
      <c r="AR120" s="108" t="s">
        <v>168</v>
      </c>
      <c r="AS120" s="81">
        <f t="shared" si="12"/>
        <v>15</v>
      </c>
      <c r="AT120" s="108" t="s">
        <v>191</v>
      </c>
      <c r="AU120" s="81">
        <f t="shared" si="13"/>
        <v>15</v>
      </c>
      <c r="AV120" s="108" t="s">
        <v>168</v>
      </c>
      <c r="AW120" s="81">
        <f>+IF(AV120="si",15,"")</f>
        <v>15</v>
      </c>
      <c r="AX120" s="108" t="s">
        <v>168</v>
      </c>
      <c r="AY120" s="81">
        <f t="shared" si="14"/>
        <v>15</v>
      </c>
      <c r="AZ120" s="108" t="s">
        <v>169</v>
      </c>
      <c r="BA120" s="81">
        <f t="shared" si="15"/>
        <v>10</v>
      </c>
      <c r="BB120" s="108">
        <f t="shared" si="16"/>
        <v>100</v>
      </c>
      <c r="BC120" s="108" t="str">
        <f>IF(BB120&lt;=85,"Débil",IF(BB120&lt;=95,"Moderado",IF(BB120=100,"Fuerte","")))</f>
        <v>Fuerte</v>
      </c>
      <c r="BD120" s="108" t="s">
        <v>170</v>
      </c>
      <c r="BE120" s="108" t="str">
        <f t="shared" si="18"/>
        <v>Fuerte</v>
      </c>
      <c r="BF120" s="108" t="str">
        <f t="shared" si="19"/>
        <v>Fuerte</v>
      </c>
      <c r="BG120" s="108">
        <f t="shared" si="20"/>
        <v>100</v>
      </c>
      <c r="BH120" s="106">
        <v>100</v>
      </c>
      <c r="BI120" s="104" t="str">
        <f>IF(BH120&lt;=50, "Débil", IF(BH120&lt;=99,"Moderado","Fuerte"))</f>
        <v>Fuerte</v>
      </c>
      <c r="BJ120" s="105">
        <f>+IF(BI120="Fuerte",2,IF(BI120="Moderado",1,0))</f>
        <v>2</v>
      </c>
      <c r="BK120" s="105">
        <f>+AG120-BJ120</f>
        <v>1</v>
      </c>
      <c r="BL120" s="104" t="str">
        <f>+VLOOKUP(BK120,Listados!$J$18:$K$24,2,TRUE)</f>
        <v>Rara Vez</v>
      </c>
      <c r="BM120" s="104" t="str">
        <f>IF(ISBLANK(AH120),"",AH120)</f>
        <v>Catastrófico</v>
      </c>
      <c r="BN120" s="106" t="str">
        <f>IF(AND(BL120&lt;&gt;"",BM120&lt;&gt;""),VLOOKUP(BL120&amp;BM120,Listados!$M$3:$N$27,2,FALSE),"")</f>
        <v>Extremo</v>
      </c>
      <c r="BO120" s="106" t="s">
        <v>123</v>
      </c>
      <c r="CE120" s="210" t="s">
        <v>484</v>
      </c>
      <c r="CF120" s="210" t="s">
        <v>485</v>
      </c>
      <c r="CG120" s="200">
        <v>44927</v>
      </c>
      <c r="CH120" s="201">
        <v>45047</v>
      </c>
      <c r="CI120" s="201" t="s">
        <v>486</v>
      </c>
      <c r="CJ120" s="202" t="s">
        <v>479</v>
      </c>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c r="IK120"/>
      <c r="IL120"/>
      <c r="IM120"/>
      <c r="IN120"/>
      <c r="IO120"/>
      <c r="IP120"/>
      <c r="IQ120"/>
      <c r="IR120"/>
      <c r="IS120"/>
      <c r="IT120"/>
      <c r="IU120"/>
      <c r="IV120"/>
      <c r="IW120"/>
      <c r="IX120"/>
      <c r="IY120"/>
      <c r="IZ120"/>
      <c r="JA120"/>
      <c r="JB120"/>
      <c r="JC120"/>
      <c r="JD120"/>
      <c r="JE120"/>
      <c r="JF120"/>
      <c r="JG120"/>
      <c r="JH120"/>
      <c r="JI120"/>
      <c r="JJ120"/>
      <c r="JK120"/>
      <c r="JL120"/>
      <c r="JM120"/>
      <c r="JN120"/>
      <c r="JO120"/>
      <c r="JP120"/>
      <c r="JQ120"/>
      <c r="JR120"/>
      <c r="JS120"/>
      <c r="JT120"/>
      <c r="JU120"/>
      <c r="JV120"/>
      <c r="JW120"/>
      <c r="JX120"/>
      <c r="JY120"/>
      <c r="JZ120"/>
      <c r="KA120"/>
      <c r="KB120"/>
      <c r="KC120"/>
      <c r="KD120"/>
      <c r="KE120"/>
      <c r="KF120"/>
      <c r="KG120"/>
      <c r="KH120"/>
      <c r="KI120"/>
      <c r="KJ120"/>
      <c r="KK120"/>
      <c r="KL120"/>
      <c r="KM120"/>
      <c r="KN120"/>
      <c r="KO120"/>
      <c r="KP120"/>
      <c r="KQ120"/>
      <c r="KR120"/>
      <c r="KS120"/>
      <c r="KT120"/>
      <c r="KU120"/>
      <c r="KV120"/>
      <c r="KW120"/>
      <c r="KX120"/>
      <c r="KY120"/>
      <c r="KZ120"/>
      <c r="LA120"/>
      <c r="LB120"/>
      <c r="LC120"/>
      <c r="LD120"/>
      <c r="LE120"/>
      <c r="LF120"/>
      <c r="LG120"/>
      <c r="LH120"/>
      <c r="LI120"/>
      <c r="LJ120"/>
      <c r="LK120"/>
      <c r="LL120"/>
      <c r="LM120"/>
      <c r="LN120"/>
      <c r="LO120"/>
      <c r="LP120"/>
      <c r="LQ120"/>
      <c r="LR120"/>
      <c r="LS120"/>
      <c r="LT120"/>
      <c r="LU120"/>
      <c r="LV120"/>
      <c r="LW120"/>
      <c r="LX120"/>
      <c r="LY120"/>
      <c r="LZ120"/>
      <c r="MA120"/>
      <c r="MB120"/>
      <c r="MC120"/>
      <c r="MD120"/>
      <c r="ME120"/>
      <c r="MF120"/>
      <c r="MG120"/>
      <c r="MH120"/>
      <c r="MI120"/>
      <c r="MJ120"/>
      <c r="MK120"/>
      <c r="ML120"/>
      <c r="MM120"/>
      <c r="MN120"/>
      <c r="MO120"/>
      <c r="MP120"/>
      <c r="MQ120"/>
      <c r="MR120"/>
    </row>
    <row r="121" spans="1:356" s="51" customFormat="1" ht="33" customHeight="1" x14ac:dyDescent="0.25">
      <c r="A121" s="116"/>
      <c r="B121" s="108"/>
      <c r="C121" s="117"/>
      <c r="D121" s="118"/>
      <c r="E121" s="108"/>
      <c r="F121" s="106"/>
      <c r="G121" s="106"/>
      <c r="H121" s="185"/>
      <c r="I121" s="108"/>
      <c r="J121" s="106"/>
      <c r="K121" s="111"/>
      <c r="L121" s="108"/>
      <c r="M121" s="108"/>
      <c r="N121" s="108"/>
      <c r="O121" s="108"/>
      <c r="P121" s="108"/>
      <c r="Q121" s="108"/>
      <c r="R121" s="108"/>
      <c r="S121" s="108"/>
      <c r="T121" s="108"/>
      <c r="U121" s="108"/>
      <c r="V121" s="108"/>
      <c r="W121" s="108"/>
      <c r="X121" s="108"/>
      <c r="Y121" s="108"/>
      <c r="Z121" s="108"/>
      <c r="AA121" s="108"/>
      <c r="AB121" s="108"/>
      <c r="AC121" s="108"/>
      <c r="AD121" s="108"/>
      <c r="AE121" s="106"/>
      <c r="AF121" s="108"/>
      <c r="AG121" s="106"/>
      <c r="AH121" s="106" t="str">
        <f>+IF(OR(AF121=1,AF121&lt;=5),"Moderado",IF(OR(AF121=6,AF121&lt;=11),"Mayor","Catastrófico"))</f>
        <v>Moderado</v>
      </c>
      <c r="AI121" s="170"/>
      <c r="AJ121" s="106"/>
      <c r="AK121" s="133"/>
      <c r="AL121" s="133"/>
      <c r="AM121" s="108"/>
      <c r="AN121" s="108"/>
      <c r="AO121" s="81" t="str">
        <f t="shared" si="21"/>
        <v/>
      </c>
      <c r="AP121" s="108"/>
      <c r="AQ121" s="81" t="str">
        <f t="shared" si="22"/>
        <v/>
      </c>
      <c r="AR121" s="108"/>
      <c r="AS121" s="81" t="str">
        <f t="shared" si="12"/>
        <v/>
      </c>
      <c r="AT121" s="108"/>
      <c r="AU121" s="81" t="str">
        <f t="shared" si="13"/>
        <v/>
      </c>
      <c r="AV121" s="108"/>
      <c r="AW121" s="81" t="str">
        <f t="shared" si="23"/>
        <v/>
      </c>
      <c r="AX121" s="108"/>
      <c r="AY121" s="81" t="str">
        <f t="shared" si="14"/>
        <v/>
      </c>
      <c r="AZ121" s="108"/>
      <c r="BA121" s="81" t="str">
        <f t="shared" si="15"/>
        <v/>
      </c>
      <c r="BB121" s="108" t="str">
        <f t="shared" si="16"/>
        <v/>
      </c>
      <c r="BC121" s="108" t="str">
        <f t="shared" si="17"/>
        <v/>
      </c>
      <c r="BD121" s="108"/>
      <c r="BE121" s="108" t="str">
        <f t="shared" si="18"/>
        <v>Débil</v>
      </c>
      <c r="BF121" s="108" t="str">
        <f t="shared" si="19"/>
        <v>Débil</v>
      </c>
      <c r="BG121" s="108">
        <f t="shared" si="20"/>
        <v>0</v>
      </c>
      <c r="BH121" s="106"/>
      <c r="BI121" s="104"/>
      <c r="BJ121" s="105"/>
      <c r="BK121" s="105"/>
      <c r="BL121" s="104"/>
      <c r="BM121" s="104"/>
      <c r="BN121" s="106"/>
      <c r="BO121" s="106"/>
      <c r="CE121" s="211"/>
      <c r="CF121" s="211"/>
      <c r="CG121" s="203"/>
      <c r="CH121" s="204"/>
      <c r="CI121" s="204"/>
      <c r="CJ121" s="205"/>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c r="IK121"/>
      <c r="IL121"/>
      <c r="IM121"/>
      <c r="IN121"/>
      <c r="IO121"/>
      <c r="IP121"/>
      <c r="IQ121"/>
      <c r="IR121"/>
      <c r="IS121"/>
      <c r="IT121"/>
      <c r="IU121"/>
      <c r="IV121"/>
      <c r="IW121"/>
      <c r="IX121"/>
      <c r="IY121"/>
      <c r="IZ121"/>
      <c r="JA121"/>
      <c r="JB121"/>
      <c r="JC121"/>
      <c r="JD121"/>
      <c r="JE121"/>
      <c r="JF121"/>
      <c r="JG121"/>
      <c r="JH121"/>
      <c r="JI121"/>
      <c r="JJ121"/>
      <c r="JK121"/>
      <c r="JL121"/>
      <c r="JM121"/>
      <c r="JN121"/>
      <c r="JO121"/>
      <c r="JP121"/>
      <c r="JQ121"/>
      <c r="JR121"/>
      <c r="JS121"/>
      <c r="JT121"/>
      <c r="JU121"/>
      <c r="JV121"/>
      <c r="JW121"/>
      <c r="JX121"/>
      <c r="JY121"/>
      <c r="JZ121"/>
      <c r="KA121"/>
      <c r="KB121"/>
      <c r="KC121"/>
      <c r="KD121"/>
      <c r="KE121"/>
      <c r="KF121"/>
      <c r="KG121"/>
      <c r="KH121"/>
      <c r="KI121"/>
      <c r="KJ121"/>
      <c r="KK121"/>
      <c r="KL121"/>
      <c r="KM121"/>
      <c r="KN121"/>
      <c r="KO121"/>
      <c r="KP121"/>
      <c r="KQ121"/>
      <c r="KR121"/>
      <c r="KS121"/>
      <c r="KT121"/>
      <c r="KU121"/>
      <c r="KV121"/>
      <c r="KW121"/>
      <c r="KX121"/>
      <c r="KY121"/>
      <c r="KZ121"/>
      <c r="LA121"/>
      <c r="LB121"/>
      <c r="LC121"/>
      <c r="LD121"/>
      <c r="LE121"/>
      <c r="LF121"/>
      <c r="LG121"/>
      <c r="LH121"/>
      <c r="LI121"/>
      <c r="LJ121"/>
      <c r="LK121"/>
      <c r="LL121"/>
      <c r="LM121"/>
      <c r="LN121"/>
      <c r="LO121"/>
      <c r="LP121"/>
      <c r="LQ121"/>
      <c r="LR121"/>
      <c r="LS121"/>
      <c r="LT121"/>
      <c r="LU121"/>
      <c r="LV121"/>
      <c r="LW121"/>
      <c r="LX121"/>
      <c r="LY121"/>
      <c r="LZ121"/>
      <c r="MA121"/>
      <c r="MB121"/>
      <c r="MC121"/>
      <c r="MD121"/>
      <c r="ME121"/>
      <c r="MF121"/>
      <c r="MG121"/>
      <c r="MH121"/>
      <c r="MI121"/>
      <c r="MJ121"/>
      <c r="MK121"/>
      <c r="ML121"/>
      <c r="MM121"/>
      <c r="MN121"/>
      <c r="MO121"/>
      <c r="MP121"/>
      <c r="MQ121"/>
      <c r="MR121"/>
    </row>
    <row r="122" spans="1:356" s="51" customFormat="1" ht="39.75" customHeight="1" x14ac:dyDescent="0.25">
      <c r="A122" s="116"/>
      <c r="B122" s="108"/>
      <c r="C122" s="117"/>
      <c r="D122" s="118"/>
      <c r="E122" s="108"/>
      <c r="F122" s="106"/>
      <c r="G122" s="106"/>
      <c r="H122" s="185"/>
      <c r="I122" s="108"/>
      <c r="J122" s="106"/>
      <c r="K122" s="112"/>
      <c r="L122" s="108"/>
      <c r="M122" s="108"/>
      <c r="N122" s="108"/>
      <c r="O122" s="108"/>
      <c r="P122" s="108"/>
      <c r="Q122" s="108"/>
      <c r="R122" s="108"/>
      <c r="S122" s="108"/>
      <c r="T122" s="108"/>
      <c r="U122" s="108"/>
      <c r="V122" s="108"/>
      <c r="W122" s="108"/>
      <c r="X122" s="108"/>
      <c r="Y122" s="108"/>
      <c r="Z122" s="108"/>
      <c r="AA122" s="108"/>
      <c r="AB122" s="108"/>
      <c r="AC122" s="108"/>
      <c r="AD122" s="108"/>
      <c r="AE122" s="106"/>
      <c r="AF122" s="108"/>
      <c r="AG122" s="106"/>
      <c r="AH122" s="106" t="str">
        <f>+IF(OR(AF122=1,AF122&lt;=5),"Moderado",IF(OR(AF122=6,AF122&lt;=11),"Mayor","Catastrófico"))</f>
        <v>Moderado</v>
      </c>
      <c r="AI122" s="170"/>
      <c r="AJ122" s="106"/>
      <c r="AK122" s="133"/>
      <c r="AL122" s="133"/>
      <c r="AM122" s="108"/>
      <c r="AN122" s="108"/>
      <c r="AO122" s="81" t="str">
        <f t="shared" si="21"/>
        <v/>
      </c>
      <c r="AP122" s="108"/>
      <c r="AQ122" s="81" t="str">
        <f t="shared" si="22"/>
        <v/>
      </c>
      <c r="AR122" s="108"/>
      <c r="AS122" s="81" t="str">
        <f t="shared" si="12"/>
        <v/>
      </c>
      <c r="AT122" s="108"/>
      <c r="AU122" s="81" t="str">
        <f t="shared" si="13"/>
        <v/>
      </c>
      <c r="AV122" s="108"/>
      <c r="AW122" s="81" t="str">
        <f t="shared" si="23"/>
        <v/>
      </c>
      <c r="AX122" s="108"/>
      <c r="AY122" s="81" t="str">
        <f t="shared" si="14"/>
        <v/>
      </c>
      <c r="AZ122" s="108"/>
      <c r="BA122" s="81" t="str">
        <f t="shared" si="15"/>
        <v/>
      </c>
      <c r="BB122" s="108" t="str">
        <f t="shared" si="16"/>
        <v/>
      </c>
      <c r="BC122" s="108" t="str">
        <f t="shared" si="17"/>
        <v/>
      </c>
      <c r="BD122" s="108"/>
      <c r="BE122" s="108" t="str">
        <f t="shared" si="18"/>
        <v>Débil</v>
      </c>
      <c r="BF122" s="108" t="str">
        <f t="shared" si="19"/>
        <v>Débil</v>
      </c>
      <c r="BG122" s="108">
        <f t="shared" si="20"/>
        <v>0</v>
      </c>
      <c r="BH122" s="106"/>
      <c r="BI122" s="104"/>
      <c r="BJ122" s="105"/>
      <c r="BK122" s="105"/>
      <c r="BL122" s="104"/>
      <c r="BM122" s="104"/>
      <c r="BN122" s="106"/>
      <c r="BO122" s="106"/>
      <c r="CE122" s="211"/>
      <c r="CF122" s="211"/>
      <c r="CG122" s="203"/>
      <c r="CH122" s="204"/>
      <c r="CI122" s="204"/>
      <c r="CJ122" s="205"/>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c r="IN122"/>
      <c r="IO122"/>
      <c r="IP122"/>
      <c r="IQ122"/>
      <c r="IR122"/>
      <c r="IS122"/>
      <c r="IT122"/>
      <c r="IU122"/>
      <c r="IV122"/>
      <c r="IW122"/>
      <c r="IX122"/>
      <c r="IY122"/>
      <c r="IZ122"/>
      <c r="JA122"/>
      <c r="JB122"/>
      <c r="JC122"/>
      <c r="JD122"/>
      <c r="JE122"/>
      <c r="JF122"/>
      <c r="JG122"/>
      <c r="JH122"/>
      <c r="JI122"/>
      <c r="JJ122"/>
      <c r="JK122"/>
      <c r="JL122"/>
      <c r="JM122"/>
      <c r="JN122"/>
      <c r="JO122"/>
      <c r="JP122"/>
      <c r="JQ122"/>
      <c r="JR122"/>
      <c r="JS122"/>
      <c r="JT122"/>
      <c r="JU122"/>
      <c r="JV122"/>
      <c r="JW122"/>
      <c r="JX122"/>
      <c r="JY122"/>
      <c r="JZ122"/>
      <c r="KA122"/>
      <c r="KB122"/>
      <c r="KC122"/>
      <c r="KD122"/>
      <c r="KE122"/>
      <c r="KF122"/>
      <c r="KG122"/>
      <c r="KH122"/>
      <c r="KI122"/>
      <c r="KJ122"/>
      <c r="KK122"/>
      <c r="KL122"/>
      <c r="KM122"/>
      <c r="KN122"/>
      <c r="KO122"/>
      <c r="KP122"/>
      <c r="KQ122"/>
      <c r="KR122"/>
      <c r="KS122"/>
      <c r="KT122"/>
      <c r="KU122"/>
      <c r="KV122"/>
      <c r="KW122"/>
      <c r="KX122"/>
      <c r="KY122"/>
      <c r="KZ122"/>
      <c r="LA122"/>
      <c r="LB122"/>
      <c r="LC122"/>
      <c r="LD122"/>
      <c r="LE122"/>
      <c r="LF122"/>
      <c r="LG122"/>
      <c r="LH122"/>
      <c r="LI122"/>
      <c r="LJ122"/>
      <c r="LK122"/>
      <c r="LL122"/>
      <c r="LM122"/>
      <c r="LN122"/>
      <c r="LO122"/>
      <c r="LP122"/>
      <c r="LQ122"/>
      <c r="LR122"/>
      <c r="LS122"/>
      <c r="LT122"/>
      <c r="LU122"/>
      <c r="LV122"/>
      <c r="LW122"/>
      <c r="LX122"/>
      <c r="LY122"/>
      <c r="LZ122"/>
      <c r="MA122"/>
      <c r="MB122"/>
      <c r="MC122"/>
      <c r="MD122"/>
      <c r="ME122"/>
      <c r="MF122"/>
      <c r="MG122"/>
      <c r="MH122"/>
      <c r="MI122"/>
      <c r="MJ122"/>
      <c r="MK122"/>
      <c r="ML122"/>
      <c r="MM122"/>
      <c r="MN122"/>
      <c r="MO122"/>
      <c r="MP122"/>
      <c r="MQ122"/>
      <c r="MR122"/>
    </row>
    <row r="123" spans="1:356" s="51" customFormat="1" ht="17.25" customHeight="1" x14ac:dyDescent="0.25">
      <c r="A123" s="116"/>
      <c r="B123" s="108"/>
      <c r="C123" s="117"/>
      <c r="D123" s="118"/>
      <c r="E123" s="108"/>
      <c r="F123" s="106"/>
      <c r="G123" s="106"/>
      <c r="H123" s="185"/>
      <c r="I123" s="108"/>
      <c r="J123" s="106"/>
      <c r="K123" s="110" t="s">
        <v>482</v>
      </c>
      <c r="L123" s="108"/>
      <c r="M123" s="108"/>
      <c r="N123" s="108"/>
      <c r="O123" s="108"/>
      <c r="P123" s="108"/>
      <c r="Q123" s="108"/>
      <c r="R123" s="108"/>
      <c r="S123" s="108"/>
      <c r="T123" s="108"/>
      <c r="U123" s="108"/>
      <c r="V123" s="108"/>
      <c r="W123" s="108"/>
      <c r="X123" s="108"/>
      <c r="Y123" s="108"/>
      <c r="Z123" s="108"/>
      <c r="AA123" s="108"/>
      <c r="AB123" s="108"/>
      <c r="AC123" s="108"/>
      <c r="AD123" s="108"/>
      <c r="AE123" s="106"/>
      <c r="AF123" s="108"/>
      <c r="AG123" s="106"/>
      <c r="AH123" s="106" t="str">
        <f>+IF(OR(AF123=1,AF123&lt;=5),"Moderado",IF(OR(AF123=6,AF123&lt;=11),"Mayor","Catastrófico"))</f>
        <v>Moderado</v>
      </c>
      <c r="AI123" s="170"/>
      <c r="AJ123" s="106"/>
      <c r="AK123" s="133"/>
      <c r="AL123" s="133"/>
      <c r="AM123" s="108"/>
      <c r="AN123" s="108"/>
      <c r="AO123" s="81" t="str">
        <f t="shared" si="21"/>
        <v/>
      </c>
      <c r="AP123" s="108"/>
      <c r="AQ123" s="81" t="str">
        <f t="shared" si="22"/>
        <v/>
      </c>
      <c r="AR123" s="108"/>
      <c r="AS123" s="81" t="str">
        <f t="shared" si="12"/>
        <v/>
      </c>
      <c r="AT123" s="108"/>
      <c r="AU123" s="81" t="str">
        <f t="shared" si="13"/>
        <v/>
      </c>
      <c r="AV123" s="108"/>
      <c r="AW123" s="81" t="str">
        <f t="shared" si="23"/>
        <v/>
      </c>
      <c r="AX123" s="108"/>
      <c r="AY123" s="81" t="str">
        <f t="shared" si="14"/>
        <v/>
      </c>
      <c r="AZ123" s="108"/>
      <c r="BA123" s="81" t="str">
        <f t="shared" si="15"/>
        <v/>
      </c>
      <c r="BB123" s="108" t="str">
        <f t="shared" si="16"/>
        <v/>
      </c>
      <c r="BC123" s="108" t="str">
        <f t="shared" si="17"/>
        <v/>
      </c>
      <c r="BD123" s="108"/>
      <c r="BE123" s="108" t="str">
        <f t="shared" si="18"/>
        <v>Débil</v>
      </c>
      <c r="BF123" s="108" t="str">
        <f t="shared" si="19"/>
        <v>Débil</v>
      </c>
      <c r="BG123" s="108">
        <f t="shared" si="20"/>
        <v>0</v>
      </c>
      <c r="BH123" s="106"/>
      <c r="BI123" s="104"/>
      <c r="BJ123" s="105"/>
      <c r="BK123" s="105"/>
      <c r="BL123" s="104"/>
      <c r="BM123" s="104"/>
      <c r="BN123" s="106"/>
      <c r="BO123" s="106"/>
      <c r="CE123" s="211"/>
      <c r="CF123" s="211"/>
      <c r="CG123" s="203"/>
      <c r="CH123" s="204"/>
      <c r="CI123" s="204"/>
      <c r="CJ123" s="205"/>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c r="IS123"/>
      <c r="IT123"/>
      <c r="IU123"/>
      <c r="IV123"/>
      <c r="IW123"/>
      <c r="IX123"/>
      <c r="IY123"/>
      <c r="IZ123"/>
      <c r="JA123"/>
      <c r="JB123"/>
      <c r="JC123"/>
      <c r="JD123"/>
      <c r="JE123"/>
      <c r="JF123"/>
      <c r="JG123"/>
      <c r="JH123"/>
      <c r="JI123"/>
      <c r="JJ123"/>
      <c r="JK123"/>
      <c r="JL123"/>
      <c r="JM123"/>
      <c r="JN123"/>
      <c r="JO123"/>
      <c r="JP123"/>
      <c r="JQ123"/>
      <c r="JR123"/>
      <c r="JS123"/>
      <c r="JT123"/>
      <c r="JU123"/>
      <c r="JV123"/>
      <c r="JW123"/>
      <c r="JX123"/>
      <c r="JY123"/>
      <c r="JZ123"/>
      <c r="KA123"/>
      <c r="KB123"/>
      <c r="KC123"/>
      <c r="KD123"/>
      <c r="KE123"/>
      <c r="KF123"/>
      <c r="KG123"/>
      <c r="KH123"/>
      <c r="KI123"/>
      <c r="KJ123"/>
      <c r="KK123"/>
      <c r="KL123"/>
      <c r="KM123"/>
      <c r="KN123"/>
      <c r="KO123"/>
      <c r="KP123"/>
      <c r="KQ123"/>
      <c r="KR123"/>
      <c r="KS123"/>
      <c r="KT123"/>
      <c r="KU123"/>
      <c r="KV123"/>
      <c r="KW123"/>
      <c r="KX123"/>
      <c r="KY123"/>
      <c r="KZ123"/>
      <c r="LA123"/>
      <c r="LB123"/>
      <c r="LC123"/>
      <c r="LD123"/>
      <c r="LE123"/>
      <c r="LF123"/>
      <c r="LG123"/>
      <c r="LH123"/>
      <c r="LI123"/>
      <c r="LJ123"/>
      <c r="LK123"/>
      <c r="LL123"/>
      <c r="LM123"/>
      <c r="LN123"/>
      <c r="LO123"/>
      <c r="LP123"/>
      <c r="LQ123"/>
      <c r="LR123"/>
      <c r="LS123"/>
      <c r="LT123"/>
      <c r="LU123"/>
      <c r="LV123"/>
      <c r="LW123"/>
      <c r="LX123"/>
      <c r="LY123"/>
      <c r="LZ123"/>
      <c r="MA123"/>
      <c r="MB123"/>
      <c r="MC123"/>
      <c r="MD123"/>
      <c r="ME123"/>
      <c r="MF123"/>
      <c r="MG123"/>
      <c r="MH123"/>
      <c r="MI123"/>
      <c r="MJ123"/>
      <c r="MK123"/>
      <c r="ML123"/>
      <c r="MM123"/>
      <c r="MN123"/>
      <c r="MO123"/>
      <c r="MP123"/>
      <c r="MQ123"/>
      <c r="MR123"/>
    </row>
    <row r="124" spans="1:356" s="51" customFormat="1" ht="17.25" customHeight="1" x14ac:dyDescent="0.25">
      <c r="A124" s="116"/>
      <c r="B124" s="108"/>
      <c r="C124" s="117"/>
      <c r="D124" s="118"/>
      <c r="E124" s="108"/>
      <c r="F124" s="106"/>
      <c r="G124" s="106"/>
      <c r="H124" s="185"/>
      <c r="I124" s="108"/>
      <c r="J124" s="106"/>
      <c r="K124" s="111"/>
      <c r="L124" s="108"/>
      <c r="M124" s="108"/>
      <c r="N124" s="108"/>
      <c r="O124" s="108"/>
      <c r="P124" s="108"/>
      <c r="Q124" s="108"/>
      <c r="R124" s="108"/>
      <c r="S124" s="108"/>
      <c r="T124" s="108"/>
      <c r="U124" s="108"/>
      <c r="V124" s="108"/>
      <c r="W124" s="108"/>
      <c r="X124" s="108"/>
      <c r="Y124" s="108"/>
      <c r="Z124" s="108"/>
      <c r="AA124" s="108"/>
      <c r="AB124" s="108"/>
      <c r="AC124" s="108"/>
      <c r="AD124" s="108"/>
      <c r="AE124" s="106"/>
      <c r="AF124" s="108"/>
      <c r="AG124" s="106"/>
      <c r="AH124" s="106" t="str">
        <f>+IF(OR(AF124=1,AF124&lt;=5),"Moderado",IF(OR(AF124=6,AF124&lt;=11),"Mayor","Catastrófico"))</f>
        <v>Moderado</v>
      </c>
      <c r="AI124" s="170"/>
      <c r="AJ124" s="106"/>
      <c r="AK124" s="133"/>
      <c r="AL124" s="133"/>
      <c r="AM124" s="108"/>
      <c r="AN124" s="108"/>
      <c r="AO124" s="81" t="str">
        <f t="shared" si="21"/>
        <v/>
      </c>
      <c r="AP124" s="108"/>
      <c r="AQ124" s="81" t="str">
        <f t="shared" si="22"/>
        <v/>
      </c>
      <c r="AR124" s="108"/>
      <c r="AS124" s="81" t="str">
        <f t="shared" si="12"/>
        <v/>
      </c>
      <c r="AT124" s="108"/>
      <c r="AU124" s="81" t="str">
        <f t="shared" si="13"/>
        <v/>
      </c>
      <c r="AV124" s="108"/>
      <c r="AW124" s="81" t="str">
        <f t="shared" si="23"/>
        <v/>
      </c>
      <c r="AX124" s="108"/>
      <c r="AY124" s="81" t="str">
        <f t="shared" si="14"/>
        <v/>
      </c>
      <c r="AZ124" s="108"/>
      <c r="BA124" s="81" t="str">
        <f t="shared" si="15"/>
        <v/>
      </c>
      <c r="BB124" s="108" t="str">
        <f t="shared" si="16"/>
        <v/>
      </c>
      <c r="BC124" s="108" t="str">
        <f t="shared" si="17"/>
        <v/>
      </c>
      <c r="BD124" s="108"/>
      <c r="BE124" s="108" t="str">
        <f t="shared" si="18"/>
        <v>Débil</v>
      </c>
      <c r="BF124" s="108" t="str">
        <f t="shared" si="19"/>
        <v>Débil</v>
      </c>
      <c r="BG124" s="108">
        <f t="shared" si="20"/>
        <v>0</v>
      </c>
      <c r="BH124" s="106"/>
      <c r="BI124" s="104"/>
      <c r="BJ124" s="105"/>
      <c r="BK124" s="105"/>
      <c r="BL124" s="104"/>
      <c r="BM124" s="104"/>
      <c r="BN124" s="106"/>
      <c r="BO124" s="106"/>
      <c r="CE124" s="211"/>
      <c r="CF124" s="211"/>
      <c r="CG124" s="203"/>
      <c r="CH124" s="204"/>
      <c r="CI124" s="204"/>
      <c r="CJ124" s="205"/>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c r="IN124"/>
      <c r="IO124"/>
      <c r="IP124"/>
      <c r="IQ124"/>
      <c r="IR124"/>
      <c r="IS124"/>
      <c r="IT124"/>
      <c r="IU124"/>
      <c r="IV124"/>
      <c r="IW124"/>
      <c r="IX124"/>
      <c r="IY124"/>
      <c r="IZ124"/>
      <c r="JA124"/>
      <c r="JB124"/>
      <c r="JC124"/>
      <c r="JD124"/>
      <c r="JE124"/>
      <c r="JF124"/>
      <c r="JG124"/>
      <c r="JH124"/>
      <c r="JI124"/>
      <c r="JJ124"/>
      <c r="JK124"/>
      <c r="JL124"/>
      <c r="JM124"/>
      <c r="JN124"/>
      <c r="JO124"/>
      <c r="JP124"/>
      <c r="JQ124"/>
      <c r="JR124"/>
      <c r="JS124"/>
      <c r="JT124"/>
      <c r="JU124"/>
      <c r="JV124"/>
      <c r="JW124"/>
      <c r="JX124"/>
      <c r="JY124"/>
      <c r="JZ124"/>
      <c r="KA124"/>
      <c r="KB124"/>
      <c r="KC124"/>
      <c r="KD124"/>
      <c r="KE124"/>
      <c r="KF124"/>
      <c r="KG124"/>
      <c r="KH124"/>
      <c r="KI124"/>
      <c r="KJ124"/>
      <c r="KK124"/>
      <c r="KL124"/>
      <c r="KM124"/>
      <c r="KN124"/>
      <c r="KO124"/>
      <c r="KP124"/>
      <c r="KQ124"/>
      <c r="KR124"/>
      <c r="KS124"/>
      <c r="KT124"/>
      <c r="KU124"/>
      <c r="KV124"/>
      <c r="KW124"/>
      <c r="KX124"/>
      <c r="KY124"/>
      <c r="KZ124"/>
      <c r="LA124"/>
      <c r="LB124"/>
      <c r="LC124"/>
      <c r="LD124"/>
      <c r="LE124"/>
      <c r="LF124"/>
      <c r="LG124"/>
      <c r="LH124"/>
      <c r="LI124"/>
      <c r="LJ124"/>
      <c r="LK124"/>
      <c r="LL124"/>
      <c r="LM124"/>
      <c r="LN124"/>
      <c r="LO124"/>
      <c r="LP124"/>
      <c r="LQ124"/>
      <c r="LR124"/>
      <c r="LS124"/>
      <c r="LT124"/>
      <c r="LU124"/>
      <c r="LV124"/>
      <c r="LW124"/>
      <c r="LX124"/>
      <c r="LY124"/>
      <c r="LZ124"/>
      <c r="MA124"/>
      <c r="MB124"/>
      <c r="MC124"/>
      <c r="MD124"/>
      <c r="ME124"/>
      <c r="MF124"/>
      <c r="MG124"/>
      <c r="MH124"/>
      <c r="MI124"/>
      <c r="MJ124"/>
      <c r="MK124"/>
      <c r="ML124"/>
      <c r="MM124"/>
      <c r="MN124"/>
      <c r="MO124"/>
      <c r="MP124"/>
      <c r="MQ124"/>
      <c r="MR124"/>
    </row>
    <row r="125" spans="1:356" s="51" customFormat="1" ht="17.25" customHeight="1" x14ac:dyDescent="0.25">
      <c r="A125" s="116"/>
      <c r="B125" s="108"/>
      <c r="C125" s="117"/>
      <c r="D125" s="118"/>
      <c r="E125" s="108"/>
      <c r="F125" s="106"/>
      <c r="G125" s="106"/>
      <c r="H125" s="185"/>
      <c r="I125" s="108"/>
      <c r="J125" s="106"/>
      <c r="K125" s="112"/>
      <c r="L125" s="108"/>
      <c r="M125" s="108"/>
      <c r="N125" s="108"/>
      <c r="O125" s="108"/>
      <c r="P125" s="108"/>
      <c r="Q125" s="108"/>
      <c r="R125" s="108"/>
      <c r="S125" s="108"/>
      <c r="T125" s="108"/>
      <c r="U125" s="108"/>
      <c r="V125" s="108"/>
      <c r="W125" s="108"/>
      <c r="X125" s="108"/>
      <c r="Y125" s="108"/>
      <c r="Z125" s="108"/>
      <c r="AA125" s="108"/>
      <c r="AB125" s="108"/>
      <c r="AC125" s="108"/>
      <c r="AD125" s="108"/>
      <c r="AE125" s="106"/>
      <c r="AF125" s="108"/>
      <c r="AG125" s="106"/>
      <c r="AH125" s="106" t="str">
        <f>+IF(OR(AF125=1,AF125&lt;=5),"Moderado",IF(OR(AF125=6,AF125&lt;=11),"Mayor","Catastrófico"))</f>
        <v>Moderado</v>
      </c>
      <c r="AI125" s="170"/>
      <c r="AJ125" s="106"/>
      <c r="AK125" s="133"/>
      <c r="AL125" s="133"/>
      <c r="AM125" s="108"/>
      <c r="AN125" s="108"/>
      <c r="AO125" s="81" t="str">
        <f t="shared" si="21"/>
        <v/>
      </c>
      <c r="AP125" s="108"/>
      <c r="AQ125" s="81" t="str">
        <f t="shared" si="22"/>
        <v/>
      </c>
      <c r="AR125" s="108"/>
      <c r="AS125" s="81" t="str">
        <f t="shared" si="12"/>
        <v/>
      </c>
      <c r="AT125" s="108"/>
      <c r="AU125" s="81" t="str">
        <f t="shared" si="13"/>
        <v/>
      </c>
      <c r="AV125" s="108"/>
      <c r="AW125" s="81" t="str">
        <f t="shared" si="23"/>
        <v/>
      </c>
      <c r="AX125" s="108"/>
      <c r="AY125" s="81" t="str">
        <f t="shared" si="14"/>
        <v/>
      </c>
      <c r="AZ125" s="108"/>
      <c r="BA125" s="81" t="str">
        <f t="shared" si="15"/>
        <v/>
      </c>
      <c r="BB125" s="108" t="str">
        <f t="shared" si="16"/>
        <v/>
      </c>
      <c r="BC125" s="108" t="str">
        <f t="shared" si="17"/>
        <v/>
      </c>
      <c r="BD125" s="108"/>
      <c r="BE125" s="108" t="str">
        <f t="shared" si="18"/>
        <v>Débil</v>
      </c>
      <c r="BF125" s="108" t="str">
        <f t="shared" si="19"/>
        <v>Débil</v>
      </c>
      <c r="BG125" s="108">
        <f t="shared" si="20"/>
        <v>0</v>
      </c>
      <c r="BH125" s="106"/>
      <c r="BI125" s="104"/>
      <c r="BJ125" s="105"/>
      <c r="BK125" s="105"/>
      <c r="BL125" s="104"/>
      <c r="BM125" s="104"/>
      <c r="BN125" s="106"/>
      <c r="BO125" s="106"/>
      <c r="CE125" s="212"/>
      <c r="CF125" s="212"/>
      <c r="CG125" s="206"/>
      <c r="CH125" s="207"/>
      <c r="CI125" s="207"/>
      <c r="CJ125" s="208"/>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c r="IP125"/>
      <c r="IQ125"/>
      <c r="IR125"/>
      <c r="IS125"/>
      <c r="IT125"/>
      <c r="IU125"/>
      <c r="IV125"/>
      <c r="IW125"/>
      <c r="IX125"/>
      <c r="IY125"/>
      <c r="IZ125"/>
      <c r="JA125"/>
      <c r="JB125"/>
      <c r="JC125"/>
      <c r="JD125"/>
      <c r="JE125"/>
      <c r="JF125"/>
      <c r="JG125"/>
      <c r="JH125"/>
      <c r="JI125"/>
      <c r="JJ125"/>
      <c r="JK125"/>
      <c r="JL125"/>
      <c r="JM125"/>
      <c r="JN125"/>
      <c r="JO125"/>
      <c r="JP125"/>
      <c r="JQ125"/>
      <c r="JR125"/>
      <c r="JS125"/>
      <c r="JT125"/>
      <c r="JU125"/>
      <c r="JV125"/>
      <c r="JW125"/>
      <c r="JX125"/>
      <c r="JY125"/>
      <c r="JZ125"/>
      <c r="KA125"/>
      <c r="KB125"/>
      <c r="KC125"/>
      <c r="KD125"/>
      <c r="KE125"/>
      <c r="KF125"/>
      <c r="KG125"/>
      <c r="KH125"/>
      <c r="KI125"/>
      <c r="KJ125"/>
      <c r="KK125"/>
      <c r="KL125"/>
      <c r="KM125"/>
      <c r="KN125"/>
      <c r="KO125"/>
      <c r="KP125"/>
      <c r="KQ125"/>
      <c r="KR125"/>
      <c r="KS125"/>
      <c r="KT125"/>
      <c r="KU125"/>
      <c r="KV125"/>
      <c r="KW125"/>
      <c r="KX125"/>
      <c r="KY125"/>
      <c r="KZ125"/>
      <c r="LA125"/>
      <c r="LB125"/>
      <c r="LC125"/>
      <c r="LD125"/>
      <c r="LE125"/>
      <c r="LF125"/>
      <c r="LG125"/>
      <c r="LH125"/>
      <c r="LI125"/>
      <c r="LJ125"/>
      <c r="LK125"/>
      <c r="LL125"/>
      <c r="LM125"/>
      <c r="LN125"/>
      <c r="LO125"/>
      <c r="LP125"/>
      <c r="LQ125"/>
      <c r="LR125"/>
      <c r="LS125"/>
      <c r="LT125"/>
      <c r="LU125"/>
      <c r="LV125"/>
      <c r="LW125"/>
      <c r="LX125"/>
      <c r="LY125"/>
      <c r="LZ125"/>
      <c r="MA125"/>
      <c r="MB125"/>
      <c r="MC125"/>
      <c r="MD125"/>
      <c r="ME125"/>
      <c r="MF125"/>
      <c r="MG125"/>
      <c r="MH125"/>
      <c r="MI125"/>
      <c r="MJ125"/>
      <c r="MK125"/>
      <c r="ML125"/>
      <c r="MM125"/>
      <c r="MN125"/>
      <c r="MO125"/>
      <c r="MP125"/>
      <c r="MQ125"/>
      <c r="MR125"/>
    </row>
    <row r="126" spans="1:356" ht="95.25" customHeight="1" x14ac:dyDescent="0.25">
      <c r="A126" s="116" t="s">
        <v>84</v>
      </c>
      <c r="B126" s="108" t="s">
        <v>370</v>
      </c>
      <c r="C126" s="117" t="s">
        <v>371</v>
      </c>
      <c r="D126" s="118" t="str">
        <f>'Riesgo Corrupción'!C45</f>
        <v xml:space="preserve">Posibilidad de afectación  reputacional, por cobros a la ciudadanía de trámites y OPAs gratuitos que presta la entidad, para obtener un beneficio particular. </v>
      </c>
      <c r="E126" s="133" t="s">
        <v>373</v>
      </c>
      <c r="F126" s="119" t="s">
        <v>124</v>
      </c>
      <c r="G126" s="106" t="s">
        <v>143</v>
      </c>
      <c r="H126" s="195" t="s">
        <v>374</v>
      </c>
      <c r="I126" s="125" t="s">
        <v>296</v>
      </c>
      <c r="J126" s="119" t="s">
        <v>101</v>
      </c>
      <c r="K126" s="196" t="s">
        <v>377</v>
      </c>
      <c r="L126" s="102" t="s">
        <v>168</v>
      </c>
      <c r="M126" s="102" t="s">
        <v>168</v>
      </c>
      <c r="N126" s="102" t="s">
        <v>168</v>
      </c>
      <c r="O126" s="102" t="s">
        <v>168</v>
      </c>
      <c r="P126" s="102" t="s">
        <v>168</v>
      </c>
      <c r="Q126" s="108" t="s">
        <v>172</v>
      </c>
      <c r="R126" s="102" t="s">
        <v>172</v>
      </c>
      <c r="S126" s="102" t="s">
        <v>172</v>
      </c>
      <c r="T126" s="102" t="s">
        <v>172</v>
      </c>
      <c r="U126" s="102" t="s">
        <v>168</v>
      </c>
      <c r="V126" s="102" t="s">
        <v>168</v>
      </c>
      <c r="W126" s="102" t="s">
        <v>168</v>
      </c>
      <c r="X126" s="102" t="s">
        <v>172</v>
      </c>
      <c r="Y126" s="102" t="s">
        <v>168</v>
      </c>
      <c r="Z126" s="102" t="s">
        <v>168</v>
      </c>
      <c r="AA126" s="102" t="s">
        <v>172</v>
      </c>
      <c r="AB126" s="102" t="s">
        <v>168</v>
      </c>
      <c r="AC126" s="102" t="s">
        <v>168</v>
      </c>
      <c r="AD126" s="102" t="s">
        <v>172</v>
      </c>
      <c r="AE126" s="106">
        <f>COUNTIF(L126:AD131, "SI")</f>
        <v>12</v>
      </c>
      <c r="AF126" s="108" t="s">
        <v>61</v>
      </c>
      <c r="AG126" s="106">
        <f>+VLOOKUP(AF126,[6]Listados!$K$8:$L$12,2,0)</f>
        <v>1</v>
      </c>
      <c r="AH126" s="106" t="str">
        <f>+IF(OR(AE126=1,AE126&lt;=5),"Moderado",IF(OR(AE126=6,AE126&lt;=11),"Mayor","Catastrófico"))</f>
        <v>Catastrófico</v>
      </c>
      <c r="AI126" s="109"/>
      <c r="AJ126" s="106" t="str">
        <f>IF(AND(AF126&lt;&gt;"",AH126&lt;&gt;""),VLOOKUP(AF126&amp;AH126,Listados!$M$3:$N$27,2,FALSE),"")</f>
        <v>Extremo</v>
      </c>
      <c r="AK126" s="75" t="str">
        <f>'Descripción del Control '!B21</f>
        <v>El Profesional Especializado código 222 grado 24 y líder metodologico del proceso de Servicio a la Ciudadanía, garantizará que, cada vez que ingrese un servidor publico o colaborador nuevo asignado al proceso de atención a la ciudadanía, este reciba la respectiva inducción y capacitación con énfasis en el conocimiento y apropiación de los protocolos del servicio, así como respecto de la documentación y normatividad asociada antes de ser asignado a un punto de atención.
Como evidencia de la ejecución del control se registra planilla de asistencia y Formato Evidencia de Reunión GDI-GPD-F029.</v>
      </c>
      <c r="AL126" s="75" t="s">
        <v>375</v>
      </c>
      <c r="AM126" s="91" t="s">
        <v>107</v>
      </c>
      <c r="AN126" s="91" t="s">
        <v>168</v>
      </c>
      <c r="AO126" s="89">
        <f>+IF(AN126="si",15,"")</f>
        <v>15</v>
      </c>
      <c r="AP126" s="91" t="s">
        <v>168</v>
      </c>
      <c r="AQ126" s="89">
        <f>+IF(AP126="si",15,"")</f>
        <v>15</v>
      </c>
      <c r="AR126" s="91" t="s">
        <v>168</v>
      </c>
      <c r="AS126" s="89">
        <f>+IF(AR126="si",15,"")</f>
        <v>15</v>
      </c>
      <c r="AT126" s="91" t="s">
        <v>191</v>
      </c>
      <c r="AU126" s="89">
        <f>+IF(AT126="Prevenir",15,IF(AT126="Detectar",10,""))</f>
        <v>15</v>
      </c>
      <c r="AV126" s="91" t="s">
        <v>168</v>
      </c>
      <c r="AW126" s="89">
        <f>+IF(AV126="si",15,"")</f>
        <v>15</v>
      </c>
      <c r="AX126" s="91" t="s">
        <v>168</v>
      </c>
      <c r="AY126" s="89">
        <f>+IF(AX126="si",15,"")</f>
        <v>15</v>
      </c>
      <c r="AZ126" s="91" t="s">
        <v>169</v>
      </c>
      <c r="BA126" s="89">
        <f>+IF(AZ126="Completa",10,IF(AZ126="Incompleta",5,""))</f>
        <v>10</v>
      </c>
      <c r="BB126" s="97">
        <f>IF((SUM(AO126,AQ126,AS126,AU126,AW126,AY126,BA126)=0),"",(SUM(AO126,AQ126,AS126,AU126,AW126,AY126,BA126)))</f>
        <v>100</v>
      </c>
      <c r="BC126" s="97" t="str">
        <f>IF(BB126&lt;=85,"Débil",IF(BB126&lt;=95,"Moderado",IF(BB126=100,"Fuerte","")))</f>
        <v>Fuerte</v>
      </c>
      <c r="BD126" s="91" t="s">
        <v>170</v>
      </c>
      <c r="BE126" s="97" t="str">
        <f>+IF(BD126="siempre","Fuerte",IF(BD120="Algunas veces","Moderado","Débil"))</f>
        <v>Fuerte</v>
      </c>
      <c r="BF126" s="97" t="str">
        <f>IF(AND(BC126="Fuerte",BE126="Fuerte"),"Fuerte",IF(AND(BC120="Fuerte",BE120="Moderado"),"Moderado",IF(AND(BC120="Moderado",BE120="Fuerte"),"Moderado",IF(AND(BC120="Moderado",BE120="Moderado"),"Moderado","Débil"))))</f>
        <v>Fuerte</v>
      </c>
      <c r="BG126" s="97">
        <f>IF(ISBLANK(BF126),"",IF(BF126="Débil", 0, IF(BF126="Moderado",50,100)))</f>
        <v>100</v>
      </c>
      <c r="BH126" s="101">
        <f>AVERAGE(BG126:BG129)</f>
        <v>100</v>
      </c>
      <c r="BI126" s="104" t="str">
        <f>IF(BH126&lt;=50, "Débil", IF(BH126&lt;=99,"Moderado","Fuerte"))</f>
        <v>Fuerte</v>
      </c>
      <c r="BJ126" s="105">
        <f>+IF(BI126="Fuerte",2,IF(BI126="Moderado",1,0))</f>
        <v>2</v>
      </c>
      <c r="BK126" s="105">
        <f>+AG126-BJ126</f>
        <v>-1</v>
      </c>
      <c r="BL126" s="104" t="str">
        <f>+VLOOKUP(BK126,Listados!$J$18:$K$24,2,TRUE)</f>
        <v>Rara Vez</v>
      </c>
      <c r="BM126" s="104" t="str">
        <f>IF(ISBLANK(AH126),"",AH126)</f>
        <v>Catastrófico</v>
      </c>
      <c r="BN126" s="106" t="str">
        <f>IF(AND(BL126&lt;&gt;"",BM126&lt;&gt;""),VLOOKUP(BL126&amp;BM126,Listados!$M$3:$N$27,2,FALSE),"")</f>
        <v>Extremo</v>
      </c>
      <c r="BO126" s="106" t="s">
        <v>133</v>
      </c>
      <c r="BP126" s="51"/>
      <c r="BQ126" s="51"/>
      <c r="BR126" s="51"/>
      <c r="BS126" s="51"/>
      <c r="BT126" s="51"/>
      <c r="BU126" s="51"/>
      <c r="BV126" s="51"/>
      <c r="BW126" s="51"/>
      <c r="BX126" s="51"/>
      <c r="BY126" s="51"/>
      <c r="BZ126" s="51"/>
      <c r="CA126" s="51"/>
      <c r="CB126" s="51"/>
      <c r="CC126" s="51"/>
      <c r="CD126" s="51"/>
      <c r="CE126" s="191" t="s">
        <v>441</v>
      </c>
      <c r="CF126" s="191" t="s">
        <v>442</v>
      </c>
      <c r="CG126" s="98" t="s">
        <v>443</v>
      </c>
      <c r="CH126" s="194">
        <v>45047</v>
      </c>
      <c r="CI126" s="98" t="s">
        <v>444</v>
      </c>
      <c r="CJ126" s="98" t="s">
        <v>462</v>
      </c>
    </row>
    <row r="127" spans="1:356" ht="96" customHeight="1" x14ac:dyDescent="0.25">
      <c r="A127" s="116"/>
      <c r="B127" s="108"/>
      <c r="C127" s="117"/>
      <c r="D127" s="118"/>
      <c r="E127" s="133"/>
      <c r="F127" s="119"/>
      <c r="G127" s="106"/>
      <c r="H127" s="195"/>
      <c r="I127" s="125"/>
      <c r="J127" s="119"/>
      <c r="K127" s="196"/>
      <c r="L127" s="102"/>
      <c r="M127" s="102"/>
      <c r="N127" s="102"/>
      <c r="O127" s="102"/>
      <c r="P127" s="102"/>
      <c r="Q127" s="108"/>
      <c r="R127" s="102"/>
      <c r="S127" s="102"/>
      <c r="T127" s="102"/>
      <c r="U127" s="102"/>
      <c r="V127" s="102"/>
      <c r="W127" s="102"/>
      <c r="X127" s="102"/>
      <c r="Y127" s="102"/>
      <c r="Z127" s="102"/>
      <c r="AA127" s="102"/>
      <c r="AB127" s="102"/>
      <c r="AC127" s="102"/>
      <c r="AD127" s="102"/>
      <c r="AE127" s="106"/>
      <c r="AF127" s="108"/>
      <c r="AG127" s="106"/>
      <c r="AH127" s="106" t="str">
        <f>+IF(OR(AF127=1,AF127&lt;=5),"Moderado",IF(OR(AF127=6,AF127&lt;=11),"Mayor","Catastrófico"))</f>
        <v>Moderado</v>
      </c>
      <c r="AI127" s="109"/>
      <c r="AJ127" s="106"/>
      <c r="AK127" s="75" t="str">
        <f>'Descripción del Control '!C21</f>
        <v>El Profesional Especializado código 222 grado 24 y líder metodologico del proceso de Servicio a la Ciudadanía, garantiza que, de forma anual cada uno de los servidores publicos y colaboradores vinculados a la Oficina de Atención a la Ciudadanía realice y apruebe el curso moodle Servidores SAC, en aras de cualificar, afianzar y reforzar conocimientos y competencias asociadas al proceso.
Como evidencia de la ejecución del control se expide el certificado de aprobación del curso moodle.</v>
      </c>
      <c r="AL127" s="75" t="s">
        <v>374</v>
      </c>
      <c r="AM127" s="91" t="s">
        <v>107</v>
      </c>
      <c r="AN127" s="91" t="s">
        <v>168</v>
      </c>
      <c r="AO127" s="89">
        <f>+IF(AN127="si",15,"")</f>
        <v>15</v>
      </c>
      <c r="AP127" s="91" t="s">
        <v>168</v>
      </c>
      <c r="AQ127" s="89">
        <f>+IF(AP127="si",15,"")</f>
        <v>15</v>
      </c>
      <c r="AR127" s="91" t="s">
        <v>168</v>
      </c>
      <c r="AS127" s="89">
        <f>+IF(AR127="si",15,"")</f>
        <v>15</v>
      </c>
      <c r="AT127" s="91" t="s">
        <v>191</v>
      </c>
      <c r="AU127" s="89">
        <f>+IF(AT127="Prevenir",15,IF(AT127="Detectar",10,""))</f>
        <v>15</v>
      </c>
      <c r="AV127" s="91" t="s">
        <v>168</v>
      </c>
      <c r="AW127" s="89">
        <f>+IF(AV127="si",15,"")</f>
        <v>15</v>
      </c>
      <c r="AX127" s="91" t="s">
        <v>168</v>
      </c>
      <c r="AY127" s="89">
        <f>+IF(AX127="si",15,"")</f>
        <v>15</v>
      </c>
      <c r="AZ127" s="91" t="s">
        <v>169</v>
      </c>
      <c r="BA127" s="89">
        <f>+IF(AZ127="Completa",10,IF(AZ127="Incompleta",5,""))</f>
        <v>10</v>
      </c>
      <c r="BB127" s="97">
        <f>IF((SUM(AO127,AQ127,AS127,AU127,AW127,AY127,BA127)=0),"",(SUM(AO127,AQ127,AS127,AU127,AW127,AY127,BA127)))</f>
        <v>100</v>
      </c>
      <c r="BC127" s="97" t="str">
        <f>IF(BB127&lt;=85,"Débil",IF(BB127&lt;=95,"Moderado",IF(BB127=100,"Fuerte","")))</f>
        <v>Fuerte</v>
      </c>
      <c r="BD127" s="91" t="s">
        <v>170</v>
      </c>
      <c r="BE127" s="97" t="str">
        <f>+IF(BD127="siempre","Fuerte",IF(BD127="Algunas veces","Moderado","Débil"))</f>
        <v>Fuerte</v>
      </c>
      <c r="BF127" s="97" t="str">
        <f>IF(AND(BC127="Fuerte",BE127="Fuerte"),"Fuerte",IF(AND(BC121="Fuerte",BE121="Moderado"),"Moderado",IF(AND(BC121="Moderado",BE121="Fuerte"),"Moderado",IF(AND(BC121="Moderado",BE121="Moderado"),"Moderado","Débil"))))</f>
        <v>Fuerte</v>
      </c>
      <c r="BG127" s="97">
        <f>IF(ISBLANK(BF127),"",IF(BF127="Débil", 0, IF(BF127="Moderado",50,100)))</f>
        <v>100</v>
      </c>
      <c r="BH127" s="101"/>
      <c r="BI127" s="104"/>
      <c r="BJ127" s="105"/>
      <c r="BK127" s="105"/>
      <c r="BL127" s="104"/>
      <c r="BM127" s="104"/>
      <c r="BN127" s="106"/>
      <c r="BO127" s="106"/>
      <c r="BP127" s="51"/>
      <c r="BQ127" s="51"/>
      <c r="BR127" s="51"/>
      <c r="BS127" s="51"/>
      <c r="BT127" s="51"/>
      <c r="BU127" s="51"/>
      <c r="BV127" s="51"/>
      <c r="BW127" s="51"/>
      <c r="BX127" s="51"/>
      <c r="BY127" s="51"/>
      <c r="BZ127" s="51"/>
      <c r="CA127" s="51"/>
      <c r="CB127" s="51"/>
      <c r="CC127" s="51"/>
      <c r="CD127" s="51"/>
      <c r="CE127" s="191"/>
      <c r="CF127" s="191"/>
      <c r="CG127" s="98"/>
      <c r="CH127" s="98"/>
      <c r="CI127" s="98"/>
      <c r="CJ127" s="98"/>
    </row>
    <row r="128" spans="1:356" ht="99.75" customHeight="1" x14ac:dyDescent="0.25">
      <c r="A128" s="116"/>
      <c r="B128" s="108"/>
      <c r="C128" s="117"/>
      <c r="D128" s="118"/>
      <c r="E128" s="133"/>
      <c r="F128" s="119"/>
      <c r="G128" s="106"/>
      <c r="H128" s="195" t="s">
        <v>375</v>
      </c>
      <c r="I128" s="125" t="s">
        <v>296</v>
      </c>
      <c r="J128" s="119"/>
      <c r="K128" s="92" t="s">
        <v>378</v>
      </c>
      <c r="L128" s="102"/>
      <c r="M128" s="102"/>
      <c r="N128" s="102"/>
      <c r="O128" s="102"/>
      <c r="P128" s="102"/>
      <c r="Q128" s="108"/>
      <c r="R128" s="102"/>
      <c r="S128" s="102"/>
      <c r="T128" s="102"/>
      <c r="U128" s="102"/>
      <c r="V128" s="102"/>
      <c r="W128" s="102"/>
      <c r="X128" s="102"/>
      <c r="Y128" s="102"/>
      <c r="Z128" s="102"/>
      <c r="AA128" s="102"/>
      <c r="AB128" s="102"/>
      <c r="AC128" s="102"/>
      <c r="AD128" s="102"/>
      <c r="AE128" s="106"/>
      <c r="AF128" s="108"/>
      <c r="AG128" s="106"/>
      <c r="AH128" s="106" t="str">
        <f>+IF(OR(AF128=1,AF128&lt;=5),"Moderado",IF(OR(AF128=6,AF128&lt;=11),"Mayor","Catastrófico"))</f>
        <v>Moderado</v>
      </c>
      <c r="AI128" s="109"/>
      <c r="AJ128" s="106"/>
      <c r="AK128" s="75" t="str">
        <f>'Descripción del Control '!D21</f>
        <v>El Profesional Especializado código 222 grado 24 y líder metodologico del proceso de Servicio a la Ciudadanía, en articulación con la Oficina de Asuntos Disciplinarios, gestionará una capacitación semestral a todo los servidores publicos y colaboradores vinculados al proceso de atención a la ciudadanía enfocada a la explicación del régimen legal y disicplinario de estos en el marco de los procesos, procedimientos y actividades desarrolladas.
Como evidencia de la ejecución del control queda la planilla de asistencia y Formato Evidencia de Reunión GDI-GPD-F029.</v>
      </c>
      <c r="AL128" s="75" t="s">
        <v>374</v>
      </c>
      <c r="AM128" s="91" t="s">
        <v>107</v>
      </c>
      <c r="AN128" s="91" t="s">
        <v>168</v>
      </c>
      <c r="AO128" s="89">
        <f>+IF(AN128="si",15,"")</f>
        <v>15</v>
      </c>
      <c r="AP128" s="91" t="s">
        <v>168</v>
      </c>
      <c r="AQ128" s="89">
        <f>+IF(AP128="si",15,"")</f>
        <v>15</v>
      </c>
      <c r="AR128" s="91" t="s">
        <v>168</v>
      </c>
      <c r="AS128" s="89">
        <f>+IF(AR128="si",15,"")</f>
        <v>15</v>
      </c>
      <c r="AT128" s="91" t="s">
        <v>191</v>
      </c>
      <c r="AU128" s="89">
        <f>+IF(AT128="Prevenir",15,IF(AT128="Detectar",10,""))</f>
        <v>15</v>
      </c>
      <c r="AV128" s="91" t="s">
        <v>168</v>
      </c>
      <c r="AW128" s="89">
        <f>+IF(AV128="si",15,"")</f>
        <v>15</v>
      </c>
      <c r="AX128" s="91" t="s">
        <v>168</v>
      </c>
      <c r="AY128" s="89">
        <f>+IF(AX128="si",15,"")</f>
        <v>15</v>
      </c>
      <c r="AZ128" s="91" t="s">
        <v>169</v>
      </c>
      <c r="BA128" s="89">
        <f>+IF(AZ128="Completa",10,IF(AZ128="Incompleta",5,""))</f>
        <v>10</v>
      </c>
      <c r="BB128" s="97">
        <f>IF((SUM(AO128,AQ128,AS128,AU128,AW128,AY128,BA128)=0),"",(SUM(AO128,AQ128,AS128,AU128,AW128,AY128,BA128)))</f>
        <v>100</v>
      </c>
      <c r="BC128" s="97" t="str">
        <f>IF(BB128&lt;=85,"Débil",IF(BB128&lt;=95,"Moderado",IF(BB127=100,"Fuerte","")))</f>
        <v>Fuerte</v>
      </c>
      <c r="BD128" s="91" t="s">
        <v>170</v>
      </c>
      <c r="BE128" s="97" t="str">
        <f>+IF(BD128="siempre","Fuerte",IF(BD128="Algunas veces","Moderado","Débil"))</f>
        <v>Fuerte</v>
      </c>
      <c r="BF128" s="97" t="str">
        <f>IF(AND(BC128="Fuerte",BE128="Fuerte"),"Fuerte",IF(AND(BC122="Fuerte",BE122="Moderado"),"Moderado",IF(AND(BC122="Moderado",BE122="Fuerte"),"Moderado",IF(AND(BC122="Moderado",BE122="Moderado"),"Moderado","Débil"))))</f>
        <v>Fuerte</v>
      </c>
      <c r="BG128" s="97">
        <f>IF(ISBLANK(BF128),"",IF(BF128="Débil", 0, IF(BF128="Moderado",50,100)))</f>
        <v>100</v>
      </c>
      <c r="BH128" s="101"/>
      <c r="BI128" s="104"/>
      <c r="BJ128" s="105"/>
      <c r="BK128" s="105"/>
      <c r="BL128" s="104"/>
      <c r="BM128" s="104"/>
      <c r="BN128" s="106"/>
      <c r="BO128" s="106"/>
      <c r="BP128" s="51"/>
      <c r="BQ128" s="51"/>
      <c r="BR128" s="51"/>
      <c r="BS128" s="51"/>
      <c r="BT128" s="51"/>
      <c r="BU128" s="51"/>
      <c r="BV128" s="51"/>
      <c r="BW128" s="51"/>
      <c r="BX128" s="51"/>
      <c r="BY128" s="51"/>
      <c r="BZ128" s="51"/>
      <c r="CA128" s="51"/>
      <c r="CB128" s="51"/>
      <c r="CC128" s="51"/>
      <c r="CD128" s="51"/>
      <c r="CE128" s="191"/>
      <c r="CF128" s="191"/>
      <c r="CG128" s="98"/>
      <c r="CH128" s="98"/>
      <c r="CI128" s="98"/>
      <c r="CJ128" s="98"/>
    </row>
    <row r="129" spans="1:88" ht="50.25" customHeight="1" x14ac:dyDescent="0.25">
      <c r="A129" s="116"/>
      <c r="B129" s="108"/>
      <c r="C129" s="117"/>
      <c r="D129" s="118"/>
      <c r="E129" s="133"/>
      <c r="F129" s="119"/>
      <c r="G129" s="106"/>
      <c r="H129" s="195"/>
      <c r="I129" s="125"/>
      <c r="J129" s="119"/>
      <c r="K129" s="92" t="s">
        <v>379</v>
      </c>
      <c r="L129" s="102"/>
      <c r="M129" s="102"/>
      <c r="N129" s="102"/>
      <c r="O129" s="102"/>
      <c r="P129" s="102"/>
      <c r="Q129" s="108"/>
      <c r="R129" s="102"/>
      <c r="S129" s="102"/>
      <c r="T129" s="102"/>
      <c r="U129" s="102"/>
      <c r="V129" s="102"/>
      <c r="W129" s="102"/>
      <c r="X129" s="102"/>
      <c r="Y129" s="102"/>
      <c r="Z129" s="102"/>
      <c r="AA129" s="102"/>
      <c r="AB129" s="102"/>
      <c r="AC129" s="102"/>
      <c r="AD129" s="102"/>
      <c r="AE129" s="106"/>
      <c r="AF129" s="108"/>
      <c r="AG129" s="106"/>
      <c r="AH129" s="106" t="str">
        <f>+IF(OR(AF129=1,AF129&lt;=5),"Moderado",IF(OR(AF129=6,AF129&lt;=11),"Mayor","Catastrófico"))</f>
        <v>Moderado</v>
      </c>
      <c r="AI129" s="109"/>
      <c r="AJ129" s="106"/>
      <c r="AK129" s="133" t="str">
        <f>'Descripción del Control '!E21</f>
        <v>El Profesional Especializado código 222 grado 24 y líder metodologico del proceso de Servicio a la Ciudadanía, efectuará la validación y actualización de la información contenida en cada trámite y OPA publicado en el sitio WEB de la Secretaría Distrital de Gobierno, la Guía de Trámites y Servicios del Distrito y el SUIT del Departamento Administrativo de la Función Pública de manera mensual. 
Como evidencia queda el certificado de confiabilidad de la información de servicios ofertado por la entidad; y los correos de validación del contenido de un trámite u OPA por parte de la dependencia responsable funcional del servicio en el caso de realizar una actualización.</v>
      </c>
      <c r="AL129" s="133" t="s">
        <v>376</v>
      </c>
      <c r="AM129" s="102" t="s">
        <v>107</v>
      </c>
      <c r="AN129" s="113" t="s">
        <v>168</v>
      </c>
      <c r="AO129" s="89">
        <f>+IF(AN129="si",15,"")</f>
        <v>15</v>
      </c>
      <c r="AP129" s="102" t="s">
        <v>168</v>
      </c>
      <c r="AQ129" s="89">
        <f>+IF(AP129="si",15,"")</f>
        <v>15</v>
      </c>
      <c r="AR129" s="102" t="s">
        <v>168</v>
      </c>
      <c r="AS129" s="89">
        <f>+IF(AR129="si",15,"")</f>
        <v>15</v>
      </c>
      <c r="AT129" s="102" t="s">
        <v>191</v>
      </c>
      <c r="AU129" s="89">
        <f>+IF(AT129="Prevenir",15,IF(AT129="Detectar",10,""))</f>
        <v>15</v>
      </c>
      <c r="AV129" s="102" t="s">
        <v>168</v>
      </c>
      <c r="AW129" s="89">
        <f>+IF(AV129="si",15,"")</f>
        <v>15</v>
      </c>
      <c r="AX129" s="102" t="s">
        <v>168</v>
      </c>
      <c r="AY129" s="89">
        <f>+IF(AX129="si",15,"")</f>
        <v>15</v>
      </c>
      <c r="AZ129" s="102" t="s">
        <v>169</v>
      </c>
      <c r="BA129" s="89">
        <f>+IF(AZ129="Completa",10,IF(AZ129="Incompleta",5,""))</f>
        <v>10</v>
      </c>
      <c r="BB129" s="101">
        <f>IF((SUM(AO129,AQ129,AS129,AU129,AW129,AY129,BA129)=0),"",(SUM(AO129,AQ129,AS129,AU129,AW129,AY129,BA129)))</f>
        <v>100</v>
      </c>
      <c r="BC129" s="101" t="str">
        <f>IF(BB129&lt;=85,"Débil",IF(BB129&lt;=95,"Moderado",IF(BB129=100,"Fuerte","")))</f>
        <v>Fuerte</v>
      </c>
      <c r="BD129" s="102" t="s">
        <v>170</v>
      </c>
      <c r="BE129" s="101" t="str">
        <f>+IF(BD129="siempre","Fuerte",IF(BD129="Algunas veces","Moderado","Débil"))</f>
        <v>Fuerte</v>
      </c>
      <c r="BF129" s="101" t="str">
        <f>IF(AND(BC129="Fuerte",BE129="Fuerte"),"Fuerte",IF(AND(BC123="Fuerte",BE123="Moderado"),"Moderado",IF(AND(BC123="Moderado",BE123="Fuerte"),"Moderado",IF(AND(BC123="Moderado",BE123="Moderado"),"Moderado","Débil"))))</f>
        <v>Fuerte</v>
      </c>
      <c r="BG129" s="101">
        <f>IF(ISBLANK(BF129),"",IF(BF129="Débil", 0, IF(BF129="Moderado",50,100)))</f>
        <v>100</v>
      </c>
      <c r="BH129" s="101"/>
      <c r="BI129" s="104"/>
      <c r="BJ129" s="105"/>
      <c r="BK129" s="105"/>
      <c r="BL129" s="104"/>
      <c r="BM129" s="104"/>
      <c r="BN129" s="106"/>
      <c r="BO129" s="106"/>
      <c r="BP129" s="51"/>
      <c r="BQ129" s="51"/>
      <c r="BR129" s="51"/>
      <c r="BS129" s="51"/>
      <c r="BT129" s="51"/>
      <c r="BU129" s="51"/>
      <c r="BV129" s="51"/>
      <c r="BW129" s="51"/>
      <c r="BX129" s="51"/>
      <c r="BY129" s="51"/>
      <c r="BZ129" s="51"/>
      <c r="CA129" s="51"/>
      <c r="CB129" s="51"/>
      <c r="CC129" s="51"/>
      <c r="CD129" s="51"/>
      <c r="CE129" s="191"/>
      <c r="CF129" s="191"/>
      <c r="CG129" s="98"/>
      <c r="CH129" s="98"/>
      <c r="CI129" s="98"/>
      <c r="CJ129" s="98"/>
    </row>
    <row r="130" spans="1:88" ht="41.25" customHeight="1" x14ac:dyDescent="0.25">
      <c r="A130" s="116"/>
      <c r="B130" s="108"/>
      <c r="C130" s="117"/>
      <c r="D130" s="118"/>
      <c r="E130" s="133"/>
      <c r="F130" s="119"/>
      <c r="G130" s="106"/>
      <c r="H130" s="195" t="s">
        <v>376</v>
      </c>
      <c r="I130" s="125" t="s">
        <v>296</v>
      </c>
      <c r="J130" s="119"/>
      <c r="K130" s="196" t="s">
        <v>380</v>
      </c>
      <c r="L130" s="102"/>
      <c r="M130" s="102"/>
      <c r="N130" s="102"/>
      <c r="O130" s="102"/>
      <c r="P130" s="102"/>
      <c r="Q130" s="108"/>
      <c r="R130" s="102"/>
      <c r="S130" s="102"/>
      <c r="T130" s="102"/>
      <c r="U130" s="102"/>
      <c r="V130" s="102"/>
      <c r="W130" s="102"/>
      <c r="X130" s="102"/>
      <c r="Y130" s="102"/>
      <c r="Z130" s="102"/>
      <c r="AA130" s="102"/>
      <c r="AB130" s="102"/>
      <c r="AC130" s="102"/>
      <c r="AD130" s="102"/>
      <c r="AE130" s="106"/>
      <c r="AF130" s="108"/>
      <c r="AG130" s="106"/>
      <c r="AH130" s="106" t="str">
        <f>+IF(OR(AF130=1,AF130&lt;=5),"Moderado",IF(OR(AF130=6,AF130&lt;=11),"Mayor","Catastrófico"))</f>
        <v>Moderado</v>
      </c>
      <c r="AI130" s="109"/>
      <c r="AJ130" s="106"/>
      <c r="AK130" s="133"/>
      <c r="AL130" s="133"/>
      <c r="AM130" s="102"/>
      <c r="AN130" s="114"/>
      <c r="AO130" s="89"/>
      <c r="AP130" s="102"/>
      <c r="AQ130" s="89"/>
      <c r="AR130" s="102"/>
      <c r="AS130" s="89"/>
      <c r="AT130" s="102"/>
      <c r="AU130" s="89"/>
      <c r="AV130" s="102"/>
      <c r="AW130" s="89"/>
      <c r="AX130" s="102"/>
      <c r="AY130" s="89"/>
      <c r="AZ130" s="102"/>
      <c r="BA130" s="89"/>
      <c r="BB130" s="101"/>
      <c r="BC130" s="101"/>
      <c r="BD130" s="102"/>
      <c r="BE130" s="101"/>
      <c r="BF130" s="101"/>
      <c r="BG130" s="101"/>
      <c r="BH130" s="101"/>
      <c r="BI130" s="104"/>
      <c r="BJ130" s="105"/>
      <c r="BK130" s="105"/>
      <c r="BL130" s="104"/>
      <c r="BM130" s="104"/>
      <c r="BN130" s="106"/>
      <c r="BO130" s="106"/>
      <c r="BP130" s="51"/>
      <c r="BQ130" s="51"/>
      <c r="BR130" s="51"/>
      <c r="BS130" s="51"/>
      <c r="BT130" s="51"/>
      <c r="BU130" s="51"/>
      <c r="BV130" s="51"/>
      <c r="BW130" s="51"/>
      <c r="BX130" s="51"/>
      <c r="BY130" s="51"/>
      <c r="BZ130" s="51"/>
      <c r="CA130" s="51"/>
      <c r="CB130" s="51"/>
      <c r="CC130" s="51"/>
      <c r="CD130" s="51"/>
      <c r="CE130" s="191"/>
      <c r="CF130" s="191"/>
      <c r="CG130" s="98"/>
      <c r="CH130" s="98"/>
      <c r="CI130" s="98"/>
      <c r="CJ130" s="98"/>
    </row>
    <row r="131" spans="1:88" ht="43.5" customHeight="1" x14ac:dyDescent="0.25">
      <c r="A131" s="116"/>
      <c r="B131" s="108"/>
      <c r="C131" s="117"/>
      <c r="D131" s="118"/>
      <c r="E131" s="133"/>
      <c r="F131" s="119"/>
      <c r="G131" s="106"/>
      <c r="H131" s="195"/>
      <c r="I131" s="125"/>
      <c r="J131" s="119"/>
      <c r="K131" s="196"/>
      <c r="L131" s="102"/>
      <c r="M131" s="102"/>
      <c r="N131" s="102"/>
      <c r="O131" s="102"/>
      <c r="P131" s="102"/>
      <c r="Q131" s="108"/>
      <c r="R131" s="102"/>
      <c r="S131" s="102"/>
      <c r="T131" s="102"/>
      <c r="U131" s="102"/>
      <c r="V131" s="102"/>
      <c r="W131" s="102"/>
      <c r="X131" s="102"/>
      <c r="Y131" s="102"/>
      <c r="Z131" s="102"/>
      <c r="AA131" s="102"/>
      <c r="AB131" s="102"/>
      <c r="AC131" s="102"/>
      <c r="AD131" s="102"/>
      <c r="AE131" s="106"/>
      <c r="AF131" s="108"/>
      <c r="AG131" s="106"/>
      <c r="AH131" s="106" t="str">
        <f>+IF(OR(AF131=1,AF131&lt;=5),"Moderado",IF(OR(AF131=6,AF131&lt;=11),"Mayor","Catastrófico"))</f>
        <v>Moderado</v>
      </c>
      <c r="AI131" s="109"/>
      <c r="AJ131" s="106"/>
      <c r="AK131" s="133"/>
      <c r="AL131" s="133"/>
      <c r="AM131" s="102"/>
      <c r="AN131" s="115"/>
      <c r="AO131" s="89"/>
      <c r="AP131" s="102"/>
      <c r="AQ131" s="89"/>
      <c r="AR131" s="102"/>
      <c r="AS131" s="89"/>
      <c r="AT131" s="102"/>
      <c r="AU131" s="89"/>
      <c r="AV131" s="102"/>
      <c r="AW131" s="89"/>
      <c r="AX131" s="102"/>
      <c r="AY131" s="89"/>
      <c r="AZ131" s="102"/>
      <c r="BA131" s="89"/>
      <c r="BB131" s="101"/>
      <c r="BC131" s="101"/>
      <c r="BD131" s="102"/>
      <c r="BE131" s="101"/>
      <c r="BF131" s="101"/>
      <c r="BG131" s="101"/>
      <c r="BH131" s="101"/>
      <c r="BI131" s="104"/>
      <c r="BJ131" s="105"/>
      <c r="BK131" s="105"/>
      <c r="BL131" s="104"/>
      <c r="BM131" s="104"/>
      <c r="BN131" s="106"/>
      <c r="BO131" s="106"/>
      <c r="BP131" s="51"/>
      <c r="BQ131" s="51"/>
      <c r="BR131" s="51"/>
      <c r="BS131" s="51"/>
      <c r="BT131" s="51"/>
      <c r="BU131" s="51"/>
      <c r="BV131" s="51"/>
      <c r="BW131" s="51"/>
      <c r="BX131" s="51"/>
      <c r="BY131" s="51"/>
      <c r="BZ131" s="51"/>
      <c r="CA131" s="51"/>
      <c r="CB131" s="51"/>
      <c r="CC131" s="51"/>
      <c r="CD131" s="51"/>
      <c r="CE131" s="191"/>
      <c r="CF131" s="191"/>
      <c r="CG131" s="98"/>
      <c r="CH131" s="98"/>
      <c r="CI131" s="98"/>
      <c r="CJ131" s="98"/>
    </row>
    <row r="132" spans="1:88" ht="15.75" customHeight="1" x14ac:dyDescent="0.25">
      <c r="A132" s="116" t="s">
        <v>452</v>
      </c>
      <c r="B132" s="108" t="s">
        <v>213</v>
      </c>
      <c r="C132" s="117" t="s">
        <v>289</v>
      </c>
      <c r="D132" s="118" t="str">
        <f>'Riesgo Corrupción'!C46</f>
        <v>Posibilidad de afectación reputacional por realizar la entrega de residuos sólidos a una organización a cambio de beneficios económicos y/o materiales para favorecer a un particular</v>
      </c>
      <c r="E132" s="108" t="s">
        <v>318</v>
      </c>
      <c r="F132" s="119" t="s">
        <v>124</v>
      </c>
      <c r="G132" s="106" t="s">
        <v>113</v>
      </c>
      <c r="H132" s="123" t="s">
        <v>389</v>
      </c>
      <c r="I132" s="127" t="s">
        <v>296</v>
      </c>
      <c r="J132" s="119" t="s">
        <v>126</v>
      </c>
      <c r="K132" s="196" t="s">
        <v>390</v>
      </c>
      <c r="L132" s="102" t="s">
        <v>172</v>
      </c>
      <c r="M132" s="102" t="s">
        <v>168</v>
      </c>
      <c r="N132" s="102" t="s">
        <v>172</v>
      </c>
      <c r="O132" s="102" t="s">
        <v>172</v>
      </c>
      <c r="P132" s="102" t="s">
        <v>168</v>
      </c>
      <c r="Q132" s="108" t="s">
        <v>172</v>
      </c>
      <c r="R132" s="102" t="s">
        <v>172</v>
      </c>
      <c r="S132" s="102" t="s">
        <v>172</v>
      </c>
      <c r="T132" s="102" t="s">
        <v>172</v>
      </c>
      <c r="U132" s="102" t="s">
        <v>168</v>
      </c>
      <c r="V132" s="102" t="s">
        <v>168</v>
      </c>
      <c r="W132" s="102" t="s">
        <v>168</v>
      </c>
      <c r="X132" s="102" t="s">
        <v>172</v>
      </c>
      <c r="Y132" s="102" t="s">
        <v>172</v>
      </c>
      <c r="Z132" s="102" t="s">
        <v>168</v>
      </c>
      <c r="AA132" s="102" t="s">
        <v>172</v>
      </c>
      <c r="AB132" s="102" t="s">
        <v>172</v>
      </c>
      <c r="AC132" s="102" t="s">
        <v>172</v>
      </c>
      <c r="AD132" s="102" t="s">
        <v>168</v>
      </c>
      <c r="AE132" s="106">
        <f>COUNTIF(L132:AD137, "SI")</f>
        <v>7</v>
      </c>
      <c r="AF132" s="108" t="s">
        <v>117</v>
      </c>
      <c r="AG132" s="106">
        <f>+VLOOKUP(AF132,[6]Listados!$K$8:$L$12,2,0)</f>
        <v>2</v>
      </c>
      <c r="AH132" s="106" t="str">
        <f>+IF(OR(AE132=1,AE132&lt;=5),"Moderado",IF(OR(AE132=6,AE132&lt;=11),"Mayor","Catastrófico"))</f>
        <v>Mayor</v>
      </c>
      <c r="AI132" s="109"/>
      <c r="AJ132" s="106" t="str">
        <f>IF(AND(AF132&lt;&gt;"",AH132&lt;&gt;""),VLOOKUP(AF132&amp;AH132,Listados!$M$3:$N$27,2,FALSE),"")</f>
        <v>Alto</v>
      </c>
      <c r="AK132" s="110" t="str">
        <f>'Descripción del Control '!B22</f>
        <v>El profesional del equipo ambiental designado por el jefe de la Oficina Asesora de Planeación realiza seguimiento cada vez que se entregan residuos al gestor del nivel central, a través del formato PLE-PIN-F005 Evaluación de transporte de residuos; de igual manera revisa que el gestor se encuentre en el listado de gestores autorizados por las autoridades ambientales competentes y en el caso de ser residuos de programas pos-consumo, verifica que se entregue los residuos a estos gestores en los puntos o canales determinados. Para el caso de residuos aprovechables se debe garantizar la existencia de Contratos de Condiciones Uniformes y/o acuerdos de corresponsabilidad en los que se evidencie que no se reciben recursos económicos y/o materiales por la entrega de este tipo de residuos. En caso de que el gestor no cumpla con los requisitos establecidos en el formato PLE-PIN-F005, no se procede a realizar la entrega de residuos y se deja constancia en dicho formato. Cuando cumplen los requisitos se deja constancia en dicho formato y un manifiesto de la entrega realizada por parte del gestor. Como evidencia de la ejecución del control se deja el formato PLE-PIN-F005  Evaluación de transporte de residuos debidamente diligenciado y el manifiesto de la entrega recibido del gestor.</v>
      </c>
      <c r="AL132" s="110" t="s">
        <v>389</v>
      </c>
      <c r="AM132" s="113" t="s">
        <v>107</v>
      </c>
      <c r="AN132" s="113" t="s">
        <v>168</v>
      </c>
      <c r="AO132" s="89">
        <f>+IF(AN132="si",15,"")</f>
        <v>15</v>
      </c>
      <c r="AP132" s="113" t="s">
        <v>168</v>
      </c>
      <c r="AQ132" s="89">
        <f>+IF(AP132="si",15,"")</f>
        <v>15</v>
      </c>
      <c r="AR132" s="113" t="s">
        <v>168</v>
      </c>
      <c r="AS132" s="89">
        <f>+IF(AR132="si",15,"")</f>
        <v>15</v>
      </c>
      <c r="AT132" s="113" t="s">
        <v>191</v>
      </c>
      <c r="AU132" s="89">
        <f>+IF(AT132="Prevenir",15,IF(AT132="Detectar",10,""))</f>
        <v>15</v>
      </c>
      <c r="AV132" s="113" t="s">
        <v>168</v>
      </c>
      <c r="AW132" s="89">
        <f>+IF(AV132="si",15,"")</f>
        <v>15</v>
      </c>
      <c r="AX132" s="113" t="s">
        <v>168</v>
      </c>
      <c r="AY132" s="89">
        <f>+IF(AX132="si",15,"")</f>
        <v>15</v>
      </c>
      <c r="AZ132" s="113" t="s">
        <v>169</v>
      </c>
      <c r="BA132" s="89">
        <f>+IF(AZ132="Completa",10,IF(AZ132="Incompleta",5,""))</f>
        <v>10</v>
      </c>
      <c r="BB132" s="99">
        <f>IF((SUM(AO132,AQ132,AS132,AU132,AW132,AY132,BA132)=0),"",(SUM(AO132,AQ132,AS132,AU132,AW132,AY132,BA132)))</f>
        <v>100</v>
      </c>
      <c r="BC132" s="99" t="str">
        <f>IF(BB132&lt;=85,"Débil",IF(BB132&lt;=95,"Moderado",IF(BB132=100,"Fuerte","")))</f>
        <v>Fuerte</v>
      </c>
      <c r="BD132" s="113" t="s">
        <v>170</v>
      </c>
      <c r="BE132" s="99" t="str">
        <f t="shared" ref="BE132" si="32">+IF(BD132="siempre","Fuerte",IF(BD132="Algunas veces","Moderado","Débil"))</f>
        <v>Fuerte</v>
      </c>
      <c r="BF132" s="99" t="str">
        <f t="shared" ref="BF132" si="33">IF(AND(BC132="Fuerte",BE132="Fuerte"),"Fuerte",IF(AND(BC126="Fuerte",BE126="Moderado"),"Moderado",IF(AND(BC126="Moderado",BE126="Fuerte"),"Moderado",IF(AND(BC126="Moderado",BE126="Moderado"),"Moderado","Débil"))))</f>
        <v>Fuerte</v>
      </c>
      <c r="BG132" s="99">
        <f t="shared" ref="BG132" si="34">IF(ISBLANK(BF132),"",IF(BF132="Débil", 0, IF(BF132="Moderado",50,100)))</f>
        <v>100</v>
      </c>
      <c r="BH132" s="101">
        <f>AVERAGE(BG132:BG132)</f>
        <v>100</v>
      </c>
      <c r="BI132" s="104" t="str">
        <f>IF(BH132&lt;=50, "Débil", IF(BH132&lt;=99,"Moderado","Fuerte"))</f>
        <v>Fuerte</v>
      </c>
      <c r="BJ132" s="105">
        <f>+IF(BI132="Fuerte",2,IF(BI132="Moderado",1,0))</f>
        <v>2</v>
      </c>
      <c r="BK132" s="105">
        <f>+AG132-BJ132</f>
        <v>0</v>
      </c>
      <c r="BL132" s="104" t="str">
        <f>+VLOOKUP(BK132,Listados!$J$18:$K$24,2,TRUE)</f>
        <v>Rara Vez</v>
      </c>
      <c r="BM132" s="104" t="str">
        <f>IF(ISBLANK(AH132),"",AH132)</f>
        <v>Mayor</v>
      </c>
      <c r="BN132" s="106" t="str">
        <f>IF(AND(BL132&lt;&gt;"",BM132&lt;&gt;""),VLOOKUP(BL132&amp;BM132,Listados!$M$3:$N$27,2,FALSE),"")</f>
        <v>Alto</v>
      </c>
      <c r="BO132" s="106" t="str">
        <f>+VLOOKUP(BN132,Listados!$P$3:$Q$6,2,FALSE)</f>
        <v>Reducir el riesgo</v>
      </c>
      <c r="BP132" s="51"/>
      <c r="BQ132" s="51"/>
      <c r="BR132" s="51"/>
      <c r="BS132" s="51"/>
      <c r="BT132" s="51"/>
      <c r="BU132" s="51"/>
      <c r="BV132" s="51"/>
      <c r="BW132" s="51"/>
      <c r="BX132" s="51"/>
      <c r="BY132" s="51"/>
      <c r="BZ132" s="51"/>
      <c r="CA132" s="51"/>
      <c r="CB132" s="51"/>
      <c r="CC132" s="51"/>
      <c r="CD132" s="51"/>
      <c r="CE132" s="98" t="s">
        <v>318</v>
      </c>
      <c r="CF132" s="98" t="s">
        <v>318</v>
      </c>
      <c r="CG132" s="98" t="s">
        <v>318</v>
      </c>
      <c r="CH132" s="98" t="s">
        <v>318</v>
      </c>
      <c r="CI132" s="98" t="s">
        <v>318</v>
      </c>
      <c r="CJ132" s="98" t="s">
        <v>318</v>
      </c>
    </row>
    <row r="133" spans="1:88" ht="28.5" customHeight="1" x14ac:dyDescent="0.25">
      <c r="A133" s="116"/>
      <c r="B133" s="108"/>
      <c r="C133" s="117"/>
      <c r="D133" s="118"/>
      <c r="E133" s="108"/>
      <c r="F133" s="119"/>
      <c r="G133" s="106"/>
      <c r="H133" s="126"/>
      <c r="I133" s="128"/>
      <c r="J133" s="119"/>
      <c r="K133" s="196"/>
      <c r="L133" s="102"/>
      <c r="M133" s="102"/>
      <c r="N133" s="102"/>
      <c r="O133" s="102"/>
      <c r="P133" s="102"/>
      <c r="Q133" s="108"/>
      <c r="R133" s="102"/>
      <c r="S133" s="102"/>
      <c r="T133" s="102"/>
      <c r="U133" s="102"/>
      <c r="V133" s="102"/>
      <c r="W133" s="102"/>
      <c r="X133" s="102"/>
      <c r="Y133" s="102"/>
      <c r="Z133" s="102"/>
      <c r="AA133" s="102"/>
      <c r="AB133" s="102"/>
      <c r="AC133" s="102"/>
      <c r="AD133" s="102"/>
      <c r="AE133" s="106"/>
      <c r="AF133" s="108"/>
      <c r="AG133" s="106"/>
      <c r="AH133" s="106" t="str">
        <f>+IF(OR(AF133=1,AF133&lt;=5),"Moderado",IF(OR(AF133=6,AF133&lt;=11),"Mayor","Catastrófico"))</f>
        <v>Moderado</v>
      </c>
      <c r="AI133" s="109"/>
      <c r="AJ133" s="106"/>
      <c r="AK133" s="111"/>
      <c r="AL133" s="111"/>
      <c r="AM133" s="114"/>
      <c r="AN133" s="114"/>
      <c r="AO133" s="89"/>
      <c r="AP133" s="114"/>
      <c r="AQ133" s="89"/>
      <c r="AR133" s="114"/>
      <c r="AS133" s="89"/>
      <c r="AT133" s="114"/>
      <c r="AU133" s="89"/>
      <c r="AV133" s="114"/>
      <c r="AW133" s="89"/>
      <c r="AX133" s="114"/>
      <c r="AY133" s="89"/>
      <c r="AZ133" s="114"/>
      <c r="BA133" s="89"/>
      <c r="BB133" s="100"/>
      <c r="BC133" s="100"/>
      <c r="BD133" s="114"/>
      <c r="BE133" s="100"/>
      <c r="BF133" s="100"/>
      <c r="BG133" s="100"/>
      <c r="BH133" s="101"/>
      <c r="BI133" s="104"/>
      <c r="BJ133" s="105"/>
      <c r="BK133" s="105"/>
      <c r="BL133" s="104"/>
      <c r="BM133" s="104"/>
      <c r="BN133" s="106"/>
      <c r="BO133" s="106"/>
      <c r="BP133" s="51"/>
      <c r="BQ133" s="51"/>
      <c r="BR133" s="51"/>
      <c r="BS133" s="51"/>
      <c r="BT133" s="51"/>
      <c r="BU133" s="51"/>
      <c r="BV133" s="51"/>
      <c r="BW133" s="51"/>
      <c r="BX133" s="51"/>
      <c r="BY133" s="51"/>
      <c r="BZ133" s="51"/>
      <c r="CA133" s="51"/>
      <c r="CB133" s="51"/>
      <c r="CC133" s="51"/>
      <c r="CD133" s="51"/>
      <c r="CE133" s="98"/>
      <c r="CF133" s="98"/>
      <c r="CG133" s="98"/>
      <c r="CH133" s="98"/>
      <c r="CI133" s="98"/>
      <c r="CJ133" s="98"/>
    </row>
    <row r="134" spans="1:88" ht="41.25" customHeight="1" x14ac:dyDescent="0.25">
      <c r="A134" s="116"/>
      <c r="B134" s="108"/>
      <c r="C134" s="117"/>
      <c r="D134" s="118"/>
      <c r="E134" s="108"/>
      <c r="F134" s="119"/>
      <c r="G134" s="106"/>
      <c r="H134" s="126"/>
      <c r="I134" s="128"/>
      <c r="J134" s="119"/>
      <c r="K134" s="120" t="s">
        <v>391</v>
      </c>
      <c r="L134" s="102"/>
      <c r="M134" s="102"/>
      <c r="N134" s="102"/>
      <c r="O134" s="102"/>
      <c r="P134" s="102"/>
      <c r="Q134" s="108"/>
      <c r="R134" s="102"/>
      <c r="S134" s="102"/>
      <c r="T134" s="102"/>
      <c r="U134" s="102"/>
      <c r="V134" s="102"/>
      <c r="W134" s="102"/>
      <c r="X134" s="102"/>
      <c r="Y134" s="102"/>
      <c r="Z134" s="102"/>
      <c r="AA134" s="102"/>
      <c r="AB134" s="102"/>
      <c r="AC134" s="102"/>
      <c r="AD134" s="102"/>
      <c r="AE134" s="106"/>
      <c r="AF134" s="108"/>
      <c r="AG134" s="106"/>
      <c r="AH134" s="106" t="str">
        <f>+IF(OR(AF134=1,AF134&lt;=5),"Moderado",IF(OR(AF134=6,AF134&lt;=11),"Mayor","Catastrófico"))</f>
        <v>Moderado</v>
      </c>
      <c r="AI134" s="109"/>
      <c r="AJ134" s="106"/>
      <c r="AK134" s="111"/>
      <c r="AL134" s="111"/>
      <c r="AM134" s="114"/>
      <c r="AN134" s="114"/>
      <c r="AO134" s="89"/>
      <c r="AP134" s="114"/>
      <c r="AQ134" s="89"/>
      <c r="AR134" s="114"/>
      <c r="AS134" s="89"/>
      <c r="AT134" s="114"/>
      <c r="AU134" s="89"/>
      <c r="AV134" s="114"/>
      <c r="AW134" s="89"/>
      <c r="AX134" s="114"/>
      <c r="AY134" s="89"/>
      <c r="AZ134" s="114"/>
      <c r="BA134" s="89"/>
      <c r="BB134" s="100"/>
      <c r="BC134" s="100"/>
      <c r="BD134" s="114"/>
      <c r="BE134" s="100"/>
      <c r="BF134" s="100"/>
      <c r="BG134" s="100"/>
      <c r="BH134" s="101"/>
      <c r="BI134" s="104"/>
      <c r="BJ134" s="105"/>
      <c r="BK134" s="105"/>
      <c r="BL134" s="104"/>
      <c r="BM134" s="104"/>
      <c r="BN134" s="106"/>
      <c r="BO134" s="106"/>
      <c r="BP134" s="51"/>
      <c r="BQ134" s="51"/>
      <c r="BR134" s="51"/>
      <c r="BS134" s="51"/>
      <c r="BT134" s="51"/>
      <c r="BU134" s="51"/>
      <c r="BV134" s="51"/>
      <c r="BW134" s="51"/>
      <c r="BX134" s="51"/>
      <c r="BY134" s="51"/>
      <c r="BZ134" s="51"/>
      <c r="CA134" s="51"/>
      <c r="CB134" s="51"/>
      <c r="CC134" s="51"/>
      <c r="CD134" s="51"/>
      <c r="CE134" s="98"/>
      <c r="CF134" s="98"/>
      <c r="CG134" s="98"/>
      <c r="CH134" s="98"/>
      <c r="CI134" s="98"/>
      <c r="CJ134" s="98"/>
    </row>
    <row r="135" spans="1:88" ht="27.75" customHeight="1" x14ac:dyDescent="0.25">
      <c r="A135" s="116"/>
      <c r="B135" s="108"/>
      <c r="C135" s="117"/>
      <c r="D135" s="118"/>
      <c r="E135" s="108"/>
      <c r="F135" s="119"/>
      <c r="G135" s="106"/>
      <c r="H135" s="126"/>
      <c r="I135" s="128"/>
      <c r="J135" s="119"/>
      <c r="K135" s="122"/>
      <c r="L135" s="102"/>
      <c r="M135" s="102"/>
      <c r="N135" s="102"/>
      <c r="O135" s="102"/>
      <c r="P135" s="102"/>
      <c r="Q135" s="108"/>
      <c r="R135" s="102"/>
      <c r="S135" s="102"/>
      <c r="T135" s="102"/>
      <c r="U135" s="102"/>
      <c r="V135" s="102"/>
      <c r="W135" s="102"/>
      <c r="X135" s="102"/>
      <c r="Y135" s="102"/>
      <c r="Z135" s="102"/>
      <c r="AA135" s="102"/>
      <c r="AB135" s="102"/>
      <c r="AC135" s="102"/>
      <c r="AD135" s="102"/>
      <c r="AE135" s="106"/>
      <c r="AF135" s="108"/>
      <c r="AG135" s="106"/>
      <c r="AH135" s="106" t="str">
        <f>+IF(OR(AF135=1,AF135&lt;=5),"Moderado",IF(OR(AF135=6,AF135&lt;=11),"Mayor","Catastrófico"))</f>
        <v>Moderado</v>
      </c>
      <c r="AI135" s="109"/>
      <c r="AJ135" s="106"/>
      <c r="AK135" s="111"/>
      <c r="AL135" s="111"/>
      <c r="AM135" s="114"/>
      <c r="AN135" s="114"/>
      <c r="AO135" s="89"/>
      <c r="AP135" s="114"/>
      <c r="AQ135" s="89"/>
      <c r="AR135" s="114"/>
      <c r="AS135" s="89"/>
      <c r="AT135" s="114"/>
      <c r="AU135" s="89"/>
      <c r="AV135" s="114"/>
      <c r="AW135" s="89"/>
      <c r="AX135" s="114"/>
      <c r="AY135" s="89"/>
      <c r="AZ135" s="114"/>
      <c r="BA135" s="89"/>
      <c r="BB135" s="100"/>
      <c r="BC135" s="100"/>
      <c r="BD135" s="114"/>
      <c r="BE135" s="100"/>
      <c r="BF135" s="100"/>
      <c r="BG135" s="100"/>
      <c r="BH135" s="101"/>
      <c r="BI135" s="104"/>
      <c r="BJ135" s="105"/>
      <c r="BK135" s="105"/>
      <c r="BL135" s="104"/>
      <c r="BM135" s="104"/>
      <c r="BN135" s="106"/>
      <c r="BO135" s="106"/>
      <c r="BP135" s="51"/>
      <c r="BQ135" s="51"/>
      <c r="BR135" s="51"/>
      <c r="BS135" s="51"/>
      <c r="BT135" s="51"/>
      <c r="BU135" s="51"/>
      <c r="BV135" s="51"/>
      <c r="BW135" s="51"/>
      <c r="BX135" s="51"/>
      <c r="BY135" s="51"/>
      <c r="BZ135" s="51"/>
      <c r="CA135" s="51"/>
      <c r="CB135" s="51"/>
      <c r="CC135" s="51"/>
      <c r="CD135" s="51"/>
      <c r="CE135" s="98"/>
      <c r="CF135" s="98"/>
      <c r="CG135" s="98"/>
      <c r="CH135" s="98"/>
      <c r="CI135" s="98"/>
      <c r="CJ135" s="98"/>
    </row>
    <row r="136" spans="1:88" ht="15" customHeight="1" x14ac:dyDescent="0.25">
      <c r="A136" s="116"/>
      <c r="B136" s="108"/>
      <c r="C136" s="117"/>
      <c r="D136" s="118"/>
      <c r="E136" s="108"/>
      <c r="F136" s="119"/>
      <c r="G136" s="106"/>
      <c r="H136" s="126"/>
      <c r="I136" s="128"/>
      <c r="J136" s="119"/>
      <c r="K136" s="196" t="s">
        <v>392</v>
      </c>
      <c r="L136" s="102"/>
      <c r="M136" s="102"/>
      <c r="N136" s="102"/>
      <c r="O136" s="102"/>
      <c r="P136" s="102"/>
      <c r="Q136" s="108"/>
      <c r="R136" s="102"/>
      <c r="S136" s="102"/>
      <c r="T136" s="102"/>
      <c r="U136" s="102"/>
      <c r="V136" s="102"/>
      <c r="W136" s="102"/>
      <c r="X136" s="102"/>
      <c r="Y136" s="102"/>
      <c r="Z136" s="102"/>
      <c r="AA136" s="102"/>
      <c r="AB136" s="102"/>
      <c r="AC136" s="102"/>
      <c r="AD136" s="102"/>
      <c r="AE136" s="106"/>
      <c r="AF136" s="108"/>
      <c r="AG136" s="106"/>
      <c r="AH136" s="106" t="str">
        <f>+IF(OR(AF136=1,AF136&lt;=5),"Moderado",IF(OR(AF136=6,AF136&lt;=11),"Mayor","Catastrófico"))</f>
        <v>Moderado</v>
      </c>
      <c r="AI136" s="109"/>
      <c r="AJ136" s="106"/>
      <c r="AK136" s="111"/>
      <c r="AL136" s="111"/>
      <c r="AM136" s="114"/>
      <c r="AN136" s="114"/>
      <c r="AO136" s="89"/>
      <c r="AP136" s="114"/>
      <c r="AQ136" s="89"/>
      <c r="AR136" s="114"/>
      <c r="AS136" s="89"/>
      <c r="AT136" s="114"/>
      <c r="AU136" s="89"/>
      <c r="AV136" s="114"/>
      <c r="AW136" s="89"/>
      <c r="AX136" s="114"/>
      <c r="AY136" s="89"/>
      <c r="AZ136" s="114"/>
      <c r="BA136" s="89"/>
      <c r="BB136" s="100"/>
      <c r="BC136" s="100"/>
      <c r="BD136" s="114"/>
      <c r="BE136" s="100"/>
      <c r="BF136" s="100"/>
      <c r="BG136" s="100"/>
      <c r="BH136" s="101"/>
      <c r="BI136" s="104"/>
      <c r="BJ136" s="105"/>
      <c r="BK136" s="105"/>
      <c r="BL136" s="104"/>
      <c r="BM136" s="104"/>
      <c r="BN136" s="106"/>
      <c r="BO136" s="106"/>
      <c r="BP136" s="51"/>
      <c r="BQ136" s="51"/>
      <c r="BR136" s="51"/>
      <c r="BS136" s="51"/>
      <c r="BT136" s="51"/>
      <c r="BU136" s="51"/>
      <c r="BV136" s="51"/>
      <c r="BW136" s="51"/>
      <c r="BX136" s="51"/>
      <c r="BY136" s="51"/>
      <c r="BZ136" s="51"/>
      <c r="CA136" s="51"/>
      <c r="CB136" s="51"/>
      <c r="CC136" s="51"/>
      <c r="CD136" s="51"/>
      <c r="CE136" s="98"/>
      <c r="CF136" s="98"/>
      <c r="CG136" s="98"/>
      <c r="CH136" s="98"/>
      <c r="CI136" s="98"/>
      <c r="CJ136" s="98"/>
    </row>
    <row r="137" spans="1:88" ht="30" customHeight="1" x14ac:dyDescent="0.25">
      <c r="A137" s="116"/>
      <c r="B137" s="108"/>
      <c r="C137" s="117"/>
      <c r="D137" s="118"/>
      <c r="E137" s="108"/>
      <c r="F137" s="119"/>
      <c r="G137" s="106"/>
      <c r="H137" s="124"/>
      <c r="I137" s="129"/>
      <c r="J137" s="119"/>
      <c r="K137" s="196"/>
      <c r="L137" s="102"/>
      <c r="M137" s="102"/>
      <c r="N137" s="102"/>
      <c r="O137" s="102"/>
      <c r="P137" s="102"/>
      <c r="Q137" s="108"/>
      <c r="R137" s="102"/>
      <c r="S137" s="102"/>
      <c r="T137" s="102"/>
      <c r="U137" s="102"/>
      <c r="V137" s="102"/>
      <c r="W137" s="102"/>
      <c r="X137" s="102"/>
      <c r="Y137" s="102"/>
      <c r="Z137" s="102"/>
      <c r="AA137" s="102"/>
      <c r="AB137" s="102"/>
      <c r="AC137" s="102"/>
      <c r="AD137" s="102"/>
      <c r="AE137" s="106"/>
      <c r="AF137" s="108"/>
      <c r="AG137" s="106"/>
      <c r="AH137" s="106" t="str">
        <f>+IF(OR(AF137=1,AF137&lt;=5),"Moderado",IF(OR(AF137=6,AF137&lt;=11),"Mayor","Catastrófico"))</f>
        <v>Moderado</v>
      </c>
      <c r="AI137" s="109"/>
      <c r="AJ137" s="106"/>
      <c r="AK137" s="112"/>
      <c r="AL137" s="112"/>
      <c r="AM137" s="115"/>
      <c r="AN137" s="115"/>
      <c r="AO137" s="89"/>
      <c r="AP137" s="115"/>
      <c r="AQ137" s="89"/>
      <c r="AR137" s="115"/>
      <c r="AS137" s="89"/>
      <c r="AT137" s="115"/>
      <c r="AU137" s="89"/>
      <c r="AV137" s="115"/>
      <c r="AW137" s="89"/>
      <c r="AX137" s="115"/>
      <c r="AY137" s="89"/>
      <c r="AZ137" s="115"/>
      <c r="BA137" s="89"/>
      <c r="BB137" s="107"/>
      <c r="BC137" s="107"/>
      <c r="BD137" s="115"/>
      <c r="BE137" s="107"/>
      <c r="BF137" s="107"/>
      <c r="BG137" s="107"/>
      <c r="BH137" s="101"/>
      <c r="BI137" s="104"/>
      <c r="BJ137" s="105"/>
      <c r="BK137" s="105"/>
      <c r="BL137" s="104"/>
      <c r="BM137" s="104"/>
      <c r="BN137" s="106"/>
      <c r="BO137" s="106"/>
      <c r="BP137" s="51"/>
      <c r="BQ137" s="51"/>
      <c r="BR137" s="51"/>
      <c r="BS137" s="51"/>
      <c r="BT137" s="51"/>
      <c r="BU137" s="51"/>
      <c r="BV137" s="51"/>
      <c r="BW137" s="51"/>
      <c r="BX137" s="51"/>
      <c r="BY137" s="51"/>
      <c r="BZ137" s="51"/>
      <c r="CA137" s="51"/>
      <c r="CB137" s="51"/>
      <c r="CC137" s="51"/>
      <c r="CD137" s="51"/>
      <c r="CE137" s="98"/>
      <c r="CF137" s="98"/>
      <c r="CG137" s="98"/>
      <c r="CH137" s="98"/>
      <c r="CI137" s="98"/>
      <c r="CJ137" s="98"/>
    </row>
    <row r="138" spans="1:88" ht="37.5" customHeight="1" x14ac:dyDescent="0.25">
      <c r="A138" s="116" t="s">
        <v>453</v>
      </c>
      <c r="B138" s="108" t="s">
        <v>403</v>
      </c>
      <c r="C138" s="117" t="s">
        <v>404</v>
      </c>
      <c r="D138" s="118" t="str">
        <f>'Riesgo Corrupción'!C47</f>
        <v>Posibilidad de afectación reputacional por la omisión o inoportuna divulgación de información de los Observatorios para toma de decisiones en beneficio privado o de un tercero</v>
      </c>
      <c r="E138" s="108" t="s">
        <v>318</v>
      </c>
      <c r="F138" s="119" t="s">
        <v>99</v>
      </c>
      <c r="G138" s="106" t="s">
        <v>143</v>
      </c>
      <c r="H138" s="123" t="s">
        <v>407</v>
      </c>
      <c r="I138" s="127" t="s">
        <v>296</v>
      </c>
      <c r="J138" s="119" t="s">
        <v>101</v>
      </c>
      <c r="K138" s="196" t="s">
        <v>408</v>
      </c>
      <c r="L138" s="102" t="s">
        <v>168</v>
      </c>
      <c r="M138" s="102" t="s">
        <v>168</v>
      </c>
      <c r="N138" s="102" t="s">
        <v>168</v>
      </c>
      <c r="O138" s="102" t="s">
        <v>172</v>
      </c>
      <c r="P138" s="102" t="s">
        <v>168</v>
      </c>
      <c r="Q138" s="108" t="s">
        <v>172</v>
      </c>
      <c r="R138" s="102" t="s">
        <v>172</v>
      </c>
      <c r="S138" s="102" t="s">
        <v>172</v>
      </c>
      <c r="T138" s="102" t="s">
        <v>168</v>
      </c>
      <c r="U138" s="102" t="s">
        <v>172</v>
      </c>
      <c r="V138" s="102" t="s">
        <v>168</v>
      </c>
      <c r="W138" s="102" t="s">
        <v>168</v>
      </c>
      <c r="X138" s="102" t="s">
        <v>172</v>
      </c>
      <c r="Y138" s="102" t="s">
        <v>172</v>
      </c>
      <c r="Z138" s="102" t="s">
        <v>168</v>
      </c>
      <c r="AA138" s="102" t="s">
        <v>172</v>
      </c>
      <c r="AB138" s="102" t="s">
        <v>172</v>
      </c>
      <c r="AC138" s="102" t="s">
        <v>172</v>
      </c>
      <c r="AD138" s="102" t="s">
        <v>172</v>
      </c>
      <c r="AE138" s="106">
        <f>COUNTIF(L138:AD143, "SI")</f>
        <v>8</v>
      </c>
      <c r="AF138" s="108" t="s">
        <v>117</v>
      </c>
      <c r="AG138" s="106">
        <f>+VLOOKUP(AF138,[6]Listados!$K$8:$L$12,2,0)</f>
        <v>2</v>
      </c>
      <c r="AH138" s="106" t="str">
        <f>+IF(OR(AE138=1,AE138&lt;=5),"Moderado",IF(OR(AE138=6,AE138&lt;=11),"Mayor","Catastrófico"))</f>
        <v>Mayor</v>
      </c>
      <c r="AI138" s="109"/>
      <c r="AJ138" s="106" t="str">
        <f>IF(AND(AF138&lt;&gt;"",AH138&lt;&gt;""),VLOOKUP(AF138&amp;AH138,Listados!$M$3:$N$27,2,FALSE),"")</f>
        <v>Alto</v>
      </c>
      <c r="AK138" s="110" t="str">
        <f>'Descripción del Control '!B23</f>
        <v>El profesional designado por el jefe de la Oficina Asesora de Planeación recibe cuatrimestralmente el reporte de los tres (3) observatorios de la entidad por parte de los Líderes de los observatorios, verifica la información de acuerdo con lo establecido en la Resolución 0949 de 2022 y elabora un informe. En caso de que se presente una inconsistencia en el reporte se notificará a través de comunicación oficial al líder del observatorio para que se subsane. Como evidencia de la ejecución del control queda el informe cuatrimestral de los observatorios de la entidad y la publicación en la página web.</v>
      </c>
      <c r="AL138" s="110" t="s">
        <v>407</v>
      </c>
      <c r="AM138" s="113" t="s">
        <v>107</v>
      </c>
      <c r="AN138" s="113" t="s">
        <v>168</v>
      </c>
      <c r="AO138" s="89">
        <f>+IF(AN138="si",15,"")</f>
        <v>15</v>
      </c>
      <c r="AP138" s="113" t="s">
        <v>168</v>
      </c>
      <c r="AQ138" s="89">
        <f>+IF(AP138="si",15,"")</f>
        <v>15</v>
      </c>
      <c r="AR138" s="113" t="s">
        <v>168</v>
      </c>
      <c r="AS138" s="89">
        <f>+IF(AR138="si",15,"")</f>
        <v>15</v>
      </c>
      <c r="AT138" s="113" t="s">
        <v>191</v>
      </c>
      <c r="AU138" s="89">
        <f>+IF(AT138="Prevenir",15,IF(AT138="Detectar",10,""))</f>
        <v>15</v>
      </c>
      <c r="AV138" s="113" t="s">
        <v>168</v>
      </c>
      <c r="AW138" s="89">
        <f>+IF(AV138="si",15,"")</f>
        <v>15</v>
      </c>
      <c r="AX138" s="113" t="s">
        <v>168</v>
      </c>
      <c r="AY138" s="89">
        <f>+IF(AX138="si",15,"")</f>
        <v>15</v>
      </c>
      <c r="AZ138" s="113" t="s">
        <v>169</v>
      </c>
      <c r="BA138" s="89">
        <f>+IF(AZ138="Completa",10,IF(AZ138="Incompleta",5,""))</f>
        <v>10</v>
      </c>
      <c r="BB138" s="99">
        <f>IF((SUM(AO138,AQ138,AS138,AU138,AW138,AY138,BA138)=0),"",(SUM(AO138,AQ138,AS138,AU138,AW138,AY138,BA138)))</f>
        <v>100</v>
      </c>
      <c r="BC138" s="99" t="str">
        <f>IF(BB138&lt;=85,"Débil",IF(BB138&lt;=95,"Moderado",IF(BB138=100,"Fuerte","")))</f>
        <v>Fuerte</v>
      </c>
      <c r="BD138" s="113" t="s">
        <v>170</v>
      </c>
      <c r="BE138" s="99" t="str">
        <f t="shared" ref="BE138" si="35">+IF(BD138="siempre","Fuerte",IF(BD138="Algunas veces","Moderado","Débil"))</f>
        <v>Fuerte</v>
      </c>
      <c r="BF138" s="99" t="str">
        <f t="shared" ref="BF138" si="36">IF(AND(BC138="Fuerte",BE138="Fuerte"),"Fuerte",IF(AND(BC132="Fuerte",BE132="Moderado"),"Moderado",IF(AND(BC132="Moderado",BE132="Fuerte"),"Moderado",IF(AND(BC132="Moderado",BE132="Moderado"),"Moderado","Débil"))))</f>
        <v>Fuerte</v>
      </c>
      <c r="BG138" s="99">
        <f t="shared" ref="BG138" si="37">IF(ISBLANK(BF138),"",IF(BF138="Débil", 0, IF(BF138="Moderado",50,100)))</f>
        <v>100</v>
      </c>
      <c r="BH138" s="101">
        <f>AVERAGE(BG138:BG138)</f>
        <v>100</v>
      </c>
      <c r="BI138" s="104" t="str">
        <f>IF(BH138&lt;=50, "Débil", IF(BH138&lt;=99,"Moderado","Fuerte"))</f>
        <v>Fuerte</v>
      </c>
      <c r="BJ138" s="105">
        <f>+IF(BI138="Fuerte",2,IF(BI138="Moderado",1,0))</f>
        <v>2</v>
      </c>
      <c r="BK138" s="105">
        <f>+AG138-BJ138</f>
        <v>0</v>
      </c>
      <c r="BL138" s="104" t="str">
        <f>+VLOOKUP(BK138,Listados!$J$18:$K$24,2,TRUE)</f>
        <v>Rara Vez</v>
      </c>
      <c r="BM138" s="104" t="str">
        <f>IF(ISBLANK(AH138),"",AH138)</f>
        <v>Mayor</v>
      </c>
      <c r="BN138" s="106" t="str">
        <f>IF(AND(BL138&lt;&gt;"",BM138&lt;&gt;""),VLOOKUP(BL138&amp;BM138,Listados!$M$3:$N$27,2,FALSE),"")</f>
        <v>Alto</v>
      </c>
      <c r="BO138" s="106" t="str">
        <f>+VLOOKUP(BN138,Listados!$P$3:$Q$6,2,FALSE)</f>
        <v>Reducir el riesgo</v>
      </c>
      <c r="BP138" s="51"/>
      <c r="BQ138" s="51"/>
      <c r="BR138" s="51"/>
      <c r="BS138" s="51"/>
      <c r="BT138" s="51"/>
      <c r="BU138" s="51"/>
      <c r="BV138" s="51"/>
      <c r="BW138" s="51"/>
      <c r="BX138" s="51"/>
      <c r="BY138" s="51"/>
      <c r="BZ138" s="51"/>
      <c r="CA138" s="51"/>
      <c r="CB138" s="51"/>
      <c r="CC138" s="51"/>
      <c r="CD138" s="51"/>
      <c r="CE138" s="98" t="s">
        <v>318</v>
      </c>
      <c r="CF138" s="98" t="s">
        <v>318</v>
      </c>
      <c r="CG138" s="98" t="s">
        <v>318</v>
      </c>
      <c r="CH138" s="98" t="s">
        <v>318</v>
      </c>
      <c r="CI138" s="98" t="s">
        <v>318</v>
      </c>
      <c r="CJ138" s="98" t="s">
        <v>318</v>
      </c>
    </row>
    <row r="139" spans="1:88" ht="25.5" customHeight="1" x14ac:dyDescent="0.25">
      <c r="A139" s="116"/>
      <c r="B139" s="108"/>
      <c r="C139" s="117"/>
      <c r="D139" s="118"/>
      <c r="E139" s="108"/>
      <c r="F139" s="119"/>
      <c r="G139" s="106"/>
      <c r="H139" s="126"/>
      <c r="I139" s="128"/>
      <c r="J139" s="119"/>
      <c r="K139" s="196"/>
      <c r="L139" s="102"/>
      <c r="M139" s="102"/>
      <c r="N139" s="102"/>
      <c r="O139" s="102"/>
      <c r="P139" s="102"/>
      <c r="Q139" s="108"/>
      <c r="R139" s="102"/>
      <c r="S139" s="102"/>
      <c r="T139" s="102"/>
      <c r="U139" s="102"/>
      <c r="V139" s="102"/>
      <c r="W139" s="102"/>
      <c r="X139" s="102"/>
      <c r="Y139" s="102"/>
      <c r="Z139" s="102"/>
      <c r="AA139" s="102"/>
      <c r="AB139" s="102"/>
      <c r="AC139" s="102"/>
      <c r="AD139" s="102"/>
      <c r="AE139" s="106"/>
      <c r="AF139" s="108"/>
      <c r="AG139" s="106"/>
      <c r="AH139" s="106" t="str">
        <f>+IF(OR(AF139=1,AF139&lt;=5),"Moderado",IF(OR(AF139=6,AF139&lt;=11),"Mayor","Catastrófico"))</f>
        <v>Moderado</v>
      </c>
      <c r="AI139" s="109"/>
      <c r="AJ139" s="106"/>
      <c r="AK139" s="111"/>
      <c r="AL139" s="111"/>
      <c r="AM139" s="114"/>
      <c r="AN139" s="114"/>
      <c r="AO139" s="89"/>
      <c r="AP139" s="114"/>
      <c r="AQ139" s="89"/>
      <c r="AR139" s="114"/>
      <c r="AS139" s="89"/>
      <c r="AT139" s="114"/>
      <c r="AU139" s="89"/>
      <c r="AV139" s="114"/>
      <c r="AW139" s="89"/>
      <c r="AX139" s="114"/>
      <c r="AY139" s="89"/>
      <c r="AZ139" s="114"/>
      <c r="BA139" s="89"/>
      <c r="BB139" s="100"/>
      <c r="BC139" s="100"/>
      <c r="BD139" s="114"/>
      <c r="BE139" s="100"/>
      <c r="BF139" s="100"/>
      <c r="BG139" s="100"/>
      <c r="BH139" s="101"/>
      <c r="BI139" s="104"/>
      <c r="BJ139" s="105"/>
      <c r="BK139" s="105"/>
      <c r="BL139" s="104"/>
      <c r="BM139" s="104"/>
      <c r="BN139" s="106"/>
      <c r="BO139" s="106"/>
      <c r="BP139" s="51"/>
      <c r="BQ139" s="51"/>
      <c r="BR139" s="51"/>
      <c r="BS139" s="51"/>
      <c r="BT139" s="51"/>
      <c r="BU139" s="51"/>
      <c r="BV139" s="51"/>
      <c r="BW139" s="51"/>
      <c r="BX139" s="51"/>
      <c r="BY139" s="51"/>
      <c r="BZ139" s="51"/>
      <c r="CA139" s="51"/>
      <c r="CB139" s="51"/>
      <c r="CC139" s="51"/>
      <c r="CD139" s="51"/>
      <c r="CE139" s="98"/>
      <c r="CF139" s="98"/>
      <c r="CG139" s="98"/>
      <c r="CH139" s="98"/>
      <c r="CI139" s="98"/>
      <c r="CJ139" s="98"/>
    </row>
    <row r="140" spans="1:88" ht="25.5" customHeight="1" x14ac:dyDescent="0.25">
      <c r="A140" s="116"/>
      <c r="B140" s="108"/>
      <c r="C140" s="117"/>
      <c r="D140" s="118"/>
      <c r="E140" s="108"/>
      <c r="F140" s="119"/>
      <c r="G140" s="106"/>
      <c r="H140" s="126"/>
      <c r="I140" s="128"/>
      <c r="J140" s="119"/>
      <c r="K140" s="196"/>
      <c r="L140" s="102"/>
      <c r="M140" s="102"/>
      <c r="N140" s="102"/>
      <c r="O140" s="102"/>
      <c r="P140" s="102"/>
      <c r="Q140" s="108"/>
      <c r="R140" s="102"/>
      <c r="S140" s="102"/>
      <c r="T140" s="102"/>
      <c r="U140" s="102"/>
      <c r="V140" s="102"/>
      <c r="W140" s="102"/>
      <c r="X140" s="102"/>
      <c r="Y140" s="102"/>
      <c r="Z140" s="102"/>
      <c r="AA140" s="102"/>
      <c r="AB140" s="102"/>
      <c r="AC140" s="102"/>
      <c r="AD140" s="102"/>
      <c r="AE140" s="106"/>
      <c r="AF140" s="108"/>
      <c r="AG140" s="106"/>
      <c r="AH140" s="106" t="str">
        <f>+IF(OR(AF140=1,AF140&lt;=5),"Moderado",IF(OR(AF140=6,AF140&lt;=11),"Mayor","Catastrófico"))</f>
        <v>Moderado</v>
      </c>
      <c r="AI140" s="109"/>
      <c r="AJ140" s="106"/>
      <c r="AK140" s="111"/>
      <c r="AL140" s="111"/>
      <c r="AM140" s="114"/>
      <c r="AN140" s="114"/>
      <c r="AO140" s="89"/>
      <c r="AP140" s="114"/>
      <c r="AQ140" s="89"/>
      <c r="AR140" s="114"/>
      <c r="AS140" s="89"/>
      <c r="AT140" s="114"/>
      <c r="AU140" s="89"/>
      <c r="AV140" s="114"/>
      <c r="AW140" s="89"/>
      <c r="AX140" s="114"/>
      <c r="AY140" s="89"/>
      <c r="AZ140" s="114"/>
      <c r="BA140" s="89"/>
      <c r="BB140" s="100"/>
      <c r="BC140" s="100"/>
      <c r="BD140" s="114"/>
      <c r="BE140" s="100"/>
      <c r="BF140" s="100"/>
      <c r="BG140" s="100"/>
      <c r="BH140" s="101"/>
      <c r="BI140" s="104"/>
      <c r="BJ140" s="105"/>
      <c r="BK140" s="105"/>
      <c r="BL140" s="104"/>
      <c r="BM140" s="104"/>
      <c r="BN140" s="106"/>
      <c r="BO140" s="106"/>
      <c r="BP140" s="51"/>
      <c r="BQ140" s="51"/>
      <c r="BR140" s="51"/>
      <c r="BS140" s="51"/>
      <c r="BT140" s="51"/>
      <c r="BU140" s="51"/>
      <c r="BV140" s="51"/>
      <c r="BW140" s="51"/>
      <c r="BX140" s="51"/>
      <c r="BY140" s="51"/>
      <c r="BZ140" s="51"/>
      <c r="CA140" s="51"/>
      <c r="CB140" s="51"/>
      <c r="CC140" s="51"/>
      <c r="CD140" s="51"/>
      <c r="CE140" s="98"/>
      <c r="CF140" s="98"/>
      <c r="CG140" s="98"/>
      <c r="CH140" s="98"/>
      <c r="CI140" s="98"/>
      <c r="CJ140" s="98"/>
    </row>
    <row r="141" spans="1:88" ht="33" customHeight="1" x14ac:dyDescent="0.25">
      <c r="A141" s="116"/>
      <c r="B141" s="108"/>
      <c r="C141" s="117"/>
      <c r="D141" s="118"/>
      <c r="E141" s="108"/>
      <c r="F141" s="119"/>
      <c r="G141" s="106"/>
      <c r="H141" s="126"/>
      <c r="I141" s="128"/>
      <c r="J141" s="119"/>
      <c r="K141" s="196" t="s">
        <v>409</v>
      </c>
      <c r="L141" s="102"/>
      <c r="M141" s="102"/>
      <c r="N141" s="102"/>
      <c r="O141" s="102"/>
      <c r="P141" s="102"/>
      <c r="Q141" s="108"/>
      <c r="R141" s="102"/>
      <c r="S141" s="102"/>
      <c r="T141" s="102"/>
      <c r="U141" s="102"/>
      <c r="V141" s="102"/>
      <c r="W141" s="102"/>
      <c r="X141" s="102"/>
      <c r="Y141" s="102"/>
      <c r="Z141" s="102"/>
      <c r="AA141" s="102"/>
      <c r="AB141" s="102"/>
      <c r="AC141" s="102"/>
      <c r="AD141" s="102"/>
      <c r="AE141" s="106"/>
      <c r="AF141" s="108"/>
      <c r="AG141" s="106"/>
      <c r="AH141" s="106" t="str">
        <f>+IF(OR(AF141=1,AF141&lt;=5),"Moderado",IF(OR(AF141=6,AF141&lt;=11),"Mayor","Catastrófico"))</f>
        <v>Moderado</v>
      </c>
      <c r="AI141" s="109"/>
      <c r="AJ141" s="106"/>
      <c r="AK141" s="111"/>
      <c r="AL141" s="111"/>
      <c r="AM141" s="114"/>
      <c r="AN141" s="114"/>
      <c r="AO141" s="89"/>
      <c r="AP141" s="114"/>
      <c r="AQ141" s="89"/>
      <c r="AR141" s="114"/>
      <c r="AS141" s="89"/>
      <c r="AT141" s="114"/>
      <c r="AU141" s="89"/>
      <c r="AV141" s="114"/>
      <c r="AW141" s="89"/>
      <c r="AX141" s="114"/>
      <c r="AY141" s="89"/>
      <c r="AZ141" s="114"/>
      <c r="BA141" s="89"/>
      <c r="BB141" s="100"/>
      <c r="BC141" s="100"/>
      <c r="BD141" s="114"/>
      <c r="BE141" s="100"/>
      <c r="BF141" s="100"/>
      <c r="BG141" s="100"/>
      <c r="BH141" s="101"/>
      <c r="BI141" s="104"/>
      <c r="BJ141" s="105"/>
      <c r="BK141" s="105"/>
      <c r="BL141" s="104"/>
      <c r="BM141" s="104"/>
      <c r="BN141" s="106"/>
      <c r="BO141" s="106"/>
      <c r="BP141" s="51"/>
      <c r="BQ141" s="51"/>
      <c r="BR141" s="51"/>
      <c r="BS141" s="51"/>
      <c r="BT141" s="51"/>
      <c r="BU141" s="51"/>
      <c r="BV141" s="51"/>
      <c r="BW141" s="51"/>
      <c r="BX141" s="51"/>
      <c r="BY141" s="51"/>
      <c r="BZ141" s="51"/>
      <c r="CA141" s="51"/>
      <c r="CB141" s="51"/>
      <c r="CC141" s="51"/>
      <c r="CD141" s="51"/>
      <c r="CE141" s="98"/>
      <c r="CF141" s="98"/>
      <c r="CG141" s="98"/>
      <c r="CH141" s="98"/>
      <c r="CI141" s="98"/>
      <c r="CJ141" s="98"/>
    </row>
    <row r="142" spans="1:88" ht="32.25" customHeight="1" x14ac:dyDescent="0.25">
      <c r="A142" s="116"/>
      <c r="B142" s="108"/>
      <c r="C142" s="117"/>
      <c r="D142" s="118"/>
      <c r="E142" s="108"/>
      <c r="F142" s="119"/>
      <c r="G142" s="106"/>
      <c r="H142" s="126"/>
      <c r="I142" s="128"/>
      <c r="J142" s="119"/>
      <c r="K142" s="196"/>
      <c r="L142" s="102"/>
      <c r="M142" s="102"/>
      <c r="N142" s="102"/>
      <c r="O142" s="102"/>
      <c r="P142" s="102"/>
      <c r="Q142" s="108"/>
      <c r="R142" s="102"/>
      <c r="S142" s="102"/>
      <c r="T142" s="102"/>
      <c r="U142" s="102"/>
      <c r="V142" s="102"/>
      <c r="W142" s="102"/>
      <c r="X142" s="102"/>
      <c r="Y142" s="102"/>
      <c r="Z142" s="102"/>
      <c r="AA142" s="102"/>
      <c r="AB142" s="102"/>
      <c r="AC142" s="102"/>
      <c r="AD142" s="102"/>
      <c r="AE142" s="106"/>
      <c r="AF142" s="108"/>
      <c r="AG142" s="106"/>
      <c r="AH142" s="106" t="str">
        <f>+IF(OR(AF142=1,AF142&lt;=5),"Moderado",IF(OR(AF142=6,AF142&lt;=11),"Mayor","Catastrófico"))</f>
        <v>Moderado</v>
      </c>
      <c r="AI142" s="109"/>
      <c r="AJ142" s="106"/>
      <c r="AK142" s="111"/>
      <c r="AL142" s="111"/>
      <c r="AM142" s="114"/>
      <c r="AN142" s="114"/>
      <c r="AO142" s="89"/>
      <c r="AP142" s="114"/>
      <c r="AQ142" s="89"/>
      <c r="AR142" s="114"/>
      <c r="AS142" s="89"/>
      <c r="AT142" s="114"/>
      <c r="AU142" s="89"/>
      <c r="AV142" s="114"/>
      <c r="AW142" s="89"/>
      <c r="AX142" s="114"/>
      <c r="AY142" s="89"/>
      <c r="AZ142" s="114"/>
      <c r="BA142" s="89"/>
      <c r="BB142" s="100"/>
      <c r="BC142" s="100"/>
      <c r="BD142" s="114"/>
      <c r="BE142" s="100"/>
      <c r="BF142" s="100"/>
      <c r="BG142" s="100"/>
      <c r="BH142" s="101"/>
      <c r="BI142" s="104"/>
      <c r="BJ142" s="105"/>
      <c r="BK142" s="105"/>
      <c r="BL142" s="104"/>
      <c r="BM142" s="104"/>
      <c r="BN142" s="106"/>
      <c r="BO142" s="106"/>
      <c r="BP142" s="51"/>
      <c r="BQ142" s="51"/>
      <c r="BR142" s="51"/>
      <c r="BS142" s="51"/>
      <c r="BT142" s="51"/>
      <c r="BU142" s="51"/>
      <c r="BV142" s="51"/>
      <c r="BW142" s="51"/>
      <c r="BX142" s="51"/>
      <c r="BY142" s="51"/>
      <c r="BZ142" s="51"/>
      <c r="CA142" s="51"/>
      <c r="CB142" s="51"/>
      <c r="CC142" s="51"/>
      <c r="CD142" s="51"/>
      <c r="CE142" s="98"/>
      <c r="CF142" s="98"/>
      <c r="CG142" s="98"/>
      <c r="CH142" s="98"/>
      <c r="CI142" s="98"/>
      <c r="CJ142" s="98"/>
    </row>
    <row r="143" spans="1:88" ht="15" customHeight="1" x14ac:dyDescent="0.25">
      <c r="A143" s="116"/>
      <c r="B143" s="108"/>
      <c r="C143" s="117"/>
      <c r="D143" s="118"/>
      <c r="E143" s="108"/>
      <c r="F143" s="119"/>
      <c r="G143" s="106"/>
      <c r="H143" s="124"/>
      <c r="I143" s="129"/>
      <c r="J143" s="119"/>
      <c r="K143" s="196"/>
      <c r="L143" s="102"/>
      <c r="M143" s="102"/>
      <c r="N143" s="102"/>
      <c r="O143" s="102"/>
      <c r="P143" s="102"/>
      <c r="Q143" s="108"/>
      <c r="R143" s="102"/>
      <c r="S143" s="102"/>
      <c r="T143" s="102"/>
      <c r="U143" s="102"/>
      <c r="V143" s="102"/>
      <c r="W143" s="102"/>
      <c r="X143" s="102"/>
      <c r="Y143" s="102"/>
      <c r="Z143" s="102"/>
      <c r="AA143" s="102"/>
      <c r="AB143" s="102"/>
      <c r="AC143" s="102"/>
      <c r="AD143" s="102"/>
      <c r="AE143" s="106"/>
      <c r="AF143" s="108"/>
      <c r="AG143" s="106"/>
      <c r="AH143" s="106" t="str">
        <f>+IF(OR(AF143=1,AF143&lt;=5),"Moderado",IF(OR(AF143=6,AF143&lt;=11),"Mayor","Catastrófico"))</f>
        <v>Moderado</v>
      </c>
      <c r="AI143" s="109"/>
      <c r="AJ143" s="106"/>
      <c r="AK143" s="112"/>
      <c r="AL143" s="112"/>
      <c r="AM143" s="115"/>
      <c r="AN143" s="115"/>
      <c r="AO143" s="89"/>
      <c r="AP143" s="115"/>
      <c r="AQ143" s="89"/>
      <c r="AR143" s="115"/>
      <c r="AS143" s="89"/>
      <c r="AT143" s="115"/>
      <c r="AU143" s="89"/>
      <c r="AV143" s="115"/>
      <c r="AW143" s="89"/>
      <c r="AX143" s="115"/>
      <c r="AY143" s="89"/>
      <c r="AZ143" s="115"/>
      <c r="BA143" s="89"/>
      <c r="BB143" s="107"/>
      <c r="BC143" s="107"/>
      <c r="BD143" s="115"/>
      <c r="BE143" s="107"/>
      <c r="BF143" s="107"/>
      <c r="BG143" s="107"/>
      <c r="BH143" s="101"/>
      <c r="BI143" s="104"/>
      <c r="BJ143" s="105"/>
      <c r="BK143" s="105"/>
      <c r="BL143" s="104"/>
      <c r="BM143" s="104"/>
      <c r="BN143" s="106"/>
      <c r="BO143" s="106"/>
      <c r="BP143" s="51"/>
      <c r="BQ143" s="51"/>
      <c r="BR143" s="51"/>
      <c r="BS143" s="51"/>
      <c r="BT143" s="51"/>
      <c r="BU143" s="51"/>
      <c r="BV143" s="51"/>
      <c r="BW143" s="51"/>
      <c r="BX143" s="51"/>
      <c r="BY143" s="51"/>
      <c r="BZ143" s="51"/>
      <c r="CA143" s="51"/>
      <c r="CB143" s="51"/>
      <c r="CC143" s="51"/>
      <c r="CD143" s="51"/>
      <c r="CE143" s="98"/>
      <c r="CF143" s="98"/>
      <c r="CG143" s="98"/>
      <c r="CH143" s="98"/>
      <c r="CI143" s="98"/>
      <c r="CJ143" s="98"/>
    </row>
    <row r="144" spans="1:88" ht="36.75" customHeight="1" x14ac:dyDescent="0.25">
      <c r="A144" s="116" t="s">
        <v>454</v>
      </c>
      <c r="B144" s="108" t="s">
        <v>403</v>
      </c>
      <c r="C144" s="117" t="s">
        <v>404</v>
      </c>
      <c r="D144" s="118" t="str">
        <f>'Riesgo Corrupción'!C48</f>
        <v>Posibilidad de afectación reputacional por la manipulación o alteración de la información sobre las evaluaciones institucionales para beneficio propio o de un tercero</v>
      </c>
      <c r="E144" s="108" t="s">
        <v>318</v>
      </c>
      <c r="F144" s="119" t="s">
        <v>99</v>
      </c>
      <c r="G144" s="106" t="s">
        <v>143</v>
      </c>
      <c r="H144" s="123" t="s">
        <v>412</v>
      </c>
      <c r="I144" s="127" t="s">
        <v>296</v>
      </c>
      <c r="J144" s="119" t="s">
        <v>101</v>
      </c>
      <c r="K144" s="92" t="s">
        <v>386</v>
      </c>
      <c r="L144" s="102" t="s">
        <v>168</v>
      </c>
      <c r="M144" s="102" t="s">
        <v>168</v>
      </c>
      <c r="N144" s="102" t="s">
        <v>168</v>
      </c>
      <c r="O144" s="102" t="s">
        <v>172</v>
      </c>
      <c r="P144" s="102" t="s">
        <v>168</v>
      </c>
      <c r="Q144" s="108" t="s">
        <v>172</v>
      </c>
      <c r="R144" s="102" t="s">
        <v>168</v>
      </c>
      <c r="S144" s="102" t="s">
        <v>172</v>
      </c>
      <c r="T144" s="102" t="s">
        <v>168</v>
      </c>
      <c r="U144" s="102" t="s">
        <v>172</v>
      </c>
      <c r="V144" s="102" t="s">
        <v>168</v>
      </c>
      <c r="W144" s="102" t="s">
        <v>168</v>
      </c>
      <c r="X144" s="102" t="s">
        <v>172</v>
      </c>
      <c r="Y144" s="102" t="s">
        <v>172</v>
      </c>
      <c r="Z144" s="102" t="s">
        <v>168</v>
      </c>
      <c r="AA144" s="102" t="s">
        <v>172</v>
      </c>
      <c r="AB144" s="102" t="s">
        <v>172</v>
      </c>
      <c r="AC144" s="102" t="s">
        <v>172</v>
      </c>
      <c r="AD144" s="102" t="s">
        <v>172</v>
      </c>
      <c r="AE144" s="106">
        <f>COUNTIF(L144:AD149, "SI")</f>
        <v>9</v>
      </c>
      <c r="AF144" s="108" t="s">
        <v>117</v>
      </c>
      <c r="AG144" s="106">
        <f>+VLOOKUP(AF144,[6]Listados!$K$8:$L$12,2,0)</f>
        <v>2</v>
      </c>
      <c r="AH144" s="106" t="str">
        <f>+IF(OR(AE144=1,AE144&lt;=5),"Moderado",IF(OR(AE144=6,AE144&lt;=11),"Mayor","Catastrófico"))</f>
        <v>Mayor</v>
      </c>
      <c r="AI144" s="109"/>
      <c r="AJ144" s="106" t="str">
        <f>IF(AND(AF144&lt;&gt;"",AH144&lt;&gt;""),VLOOKUP(AF144&amp;AH144,Listados!$M$3:$N$27,2,FALSE),"")</f>
        <v>Alto</v>
      </c>
      <c r="AK144" s="110" t="str">
        <f>'Descripción del Control '!B24</f>
        <v xml:space="preserve">Los profesionales designados por el jefe de la Oficina Asesora de Planeación realizan documentos e informes donde se describe de dónde proviene la información que sirve de insumo para las evaluaciones de los programas, políticas y proyectos. Esta información es validada tanto por el equipo de Evaluaciones de la Oficina Asesora de Planeación, como por la dependencia a cargo del programa/política que se este evaluando, cada vez que es programado en la agenda de evaluación. En caso de que se presente alguna inconsistencia, se notificará a través de una comunicación oficial al jefe de la dependencia correspondiente. Como evidencia de la ejecición del control se deja el informe final de la evaluación institucional adelantada. </v>
      </c>
      <c r="AL144" s="110" t="s">
        <v>412</v>
      </c>
      <c r="AM144" s="113" t="s">
        <v>107</v>
      </c>
      <c r="AN144" s="113" t="s">
        <v>168</v>
      </c>
      <c r="AO144" s="89">
        <f>+IF(AN144="si",15,"")</f>
        <v>15</v>
      </c>
      <c r="AP144" s="113" t="s">
        <v>168</v>
      </c>
      <c r="AQ144" s="89">
        <f>+IF(AP144="si",15,"")</f>
        <v>15</v>
      </c>
      <c r="AR144" s="113" t="s">
        <v>168</v>
      </c>
      <c r="AS144" s="89">
        <f>+IF(AR144="si",15,"")</f>
        <v>15</v>
      </c>
      <c r="AT144" s="113" t="s">
        <v>191</v>
      </c>
      <c r="AU144" s="89">
        <f>+IF(AT144="Prevenir",15,IF(AT144="Detectar",10,""))</f>
        <v>15</v>
      </c>
      <c r="AV144" s="113" t="s">
        <v>168</v>
      </c>
      <c r="AW144" s="89">
        <f>+IF(AV144="si",15,"")</f>
        <v>15</v>
      </c>
      <c r="AX144" s="113" t="s">
        <v>168</v>
      </c>
      <c r="AY144" s="89">
        <f>+IF(AX144="si",15,"")</f>
        <v>15</v>
      </c>
      <c r="AZ144" s="113" t="s">
        <v>169</v>
      </c>
      <c r="BA144" s="89">
        <f>+IF(AZ144="Completa",10,IF(AZ144="Incompleta",5,""))</f>
        <v>10</v>
      </c>
      <c r="BB144" s="99">
        <f>IF((SUM(AO144,AQ144,AS144,AU144,AW144,AY144,BA144)=0),"",(SUM(AO144,AQ144,AS144,AU144,AW144,AY144,BA144)))</f>
        <v>100</v>
      </c>
      <c r="BC144" s="99" t="str">
        <f>IF(BB144&lt;=85,"Débil",IF(BB144&lt;=95,"Moderado",IF(BB144=100,"Fuerte","")))</f>
        <v>Fuerte</v>
      </c>
      <c r="BD144" s="113" t="s">
        <v>170</v>
      </c>
      <c r="BE144" s="99" t="str">
        <f t="shared" ref="BE144" si="38">+IF(BD144="siempre","Fuerte",IF(BD144="Algunas veces","Moderado","Débil"))</f>
        <v>Fuerte</v>
      </c>
      <c r="BF144" s="99" t="str">
        <f t="shared" ref="BF144" si="39">IF(AND(BC144="Fuerte",BE144="Fuerte"),"Fuerte",IF(AND(BC138="Fuerte",BE138="Moderado"),"Moderado",IF(AND(BC138="Moderado",BE138="Fuerte"),"Moderado",IF(AND(BC138="Moderado",BE138="Moderado"),"Moderado","Débil"))))</f>
        <v>Fuerte</v>
      </c>
      <c r="BG144" s="99">
        <f t="shared" ref="BG144" si="40">IF(ISBLANK(BF144),"",IF(BF144="Débil", 0, IF(BF144="Moderado",50,100)))</f>
        <v>100</v>
      </c>
      <c r="BH144" s="101">
        <f>AVERAGE(BG144:BG144)</f>
        <v>100</v>
      </c>
      <c r="BI144" s="104" t="str">
        <f>IF(BH144&lt;=50, "Débil", IF(BH144&lt;=99,"Moderado","Fuerte"))</f>
        <v>Fuerte</v>
      </c>
      <c r="BJ144" s="105">
        <f>+IF(BI144="Fuerte",2,IF(BI144="Moderado",1,0))</f>
        <v>2</v>
      </c>
      <c r="BK144" s="105">
        <f>+AG144-BJ144</f>
        <v>0</v>
      </c>
      <c r="BL144" s="104" t="str">
        <f>+VLOOKUP(BK144,Listados!$J$18:$K$24,2,TRUE)</f>
        <v>Rara Vez</v>
      </c>
      <c r="BM144" s="104" t="str">
        <f>IF(ISBLANK(AH144),"",AH144)</f>
        <v>Mayor</v>
      </c>
      <c r="BN144" s="106" t="str">
        <f>IF(AND(BL144&lt;&gt;"",BM144&lt;&gt;""),VLOOKUP(BL144&amp;BM144,Listados!$M$3:$N$27,2,FALSE),"")</f>
        <v>Alto</v>
      </c>
      <c r="BO144" s="106" t="str">
        <f>+VLOOKUP(BN144,Listados!$P$3:$Q$6,2,FALSE)</f>
        <v>Reducir el riesgo</v>
      </c>
      <c r="BP144" s="51"/>
      <c r="BQ144" s="51"/>
      <c r="BR144" s="51"/>
      <c r="BS144" s="51"/>
      <c r="BT144" s="51"/>
      <c r="BU144" s="51"/>
      <c r="BV144" s="51"/>
      <c r="BW144" s="51"/>
      <c r="BX144" s="51"/>
      <c r="BY144" s="51"/>
      <c r="BZ144" s="51"/>
      <c r="CA144" s="51"/>
      <c r="CB144" s="51"/>
      <c r="CC144" s="51"/>
      <c r="CD144" s="51"/>
      <c r="CE144" s="98" t="s">
        <v>318</v>
      </c>
      <c r="CF144" s="98" t="s">
        <v>318</v>
      </c>
      <c r="CG144" s="98" t="s">
        <v>318</v>
      </c>
      <c r="CH144" s="98" t="s">
        <v>318</v>
      </c>
      <c r="CI144" s="98" t="s">
        <v>318</v>
      </c>
      <c r="CJ144" s="98" t="s">
        <v>318</v>
      </c>
    </row>
    <row r="145" spans="1:88" ht="25.5" customHeight="1" x14ac:dyDescent="0.25">
      <c r="A145" s="116"/>
      <c r="B145" s="108"/>
      <c r="C145" s="117"/>
      <c r="D145" s="118"/>
      <c r="E145" s="108"/>
      <c r="F145" s="119"/>
      <c r="G145" s="106"/>
      <c r="H145" s="126"/>
      <c r="I145" s="128"/>
      <c r="J145" s="119"/>
      <c r="K145" s="120" t="s">
        <v>413</v>
      </c>
      <c r="L145" s="102"/>
      <c r="M145" s="102"/>
      <c r="N145" s="102"/>
      <c r="O145" s="102"/>
      <c r="P145" s="102"/>
      <c r="Q145" s="108"/>
      <c r="R145" s="102"/>
      <c r="S145" s="102"/>
      <c r="T145" s="102"/>
      <c r="U145" s="102"/>
      <c r="V145" s="102"/>
      <c r="W145" s="102"/>
      <c r="X145" s="102"/>
      <c r="Y145" s="102"/>
      <c r="Z145" s="102"/>
      <c r="AA145" s="102"/>
      <c r="AB145" s="102"/>
      <c r="AC145" s="102"/>
      <c r="AD145" s="102"/>
      <c r="AE145" s="106"/>
      <c r="AF145" s="108"/>
      <c r="AG145" s="106"/>
      <c r="AH145" s="106" t="str">
        <f>+IF(OR(AF145=1,AF145&lt;=5),"Moderado",IF(OR(AF145=6,AF145&lt;=11),"Mayor","Catastrófico"))</f>
        <v>Moderado</v>
      </c>
      <c r="AI145" s="109"/>
      <c r="AJ145" s="106"/>
      <c r="AK145" s="111"/>
      <c r="AL145" s="111"/>
      <c r="AM145" s="114"/>
      <c r="AN145" s="114"/>
      <c r="AO145" s="89"/>
      <c r="AP145" s="114"/>
      <c r="AQ145" s="89"/>
      <c r="AR145" s="114"/>
      <c r="AS145" s="89"/>
      <c r="AT145" s="114"/>
      <c r="AU145" s="89"/>
      <c r="AV145" s="114"/>
      <c r="AW145" s="89"/>
      <c r="AX145" s="114"/>
      <c r="AY145" s="89"/>
      <c r="AZ145" s="114"/>
      <c r="BA145" s="89"/>
      <c r="BB145" s="100"/>
      <c r="BC145" s="100"/>
      <c r="BD145" s="114"/>
      <c r="BE145" s="100"/>
      <c r="BF145" s="100"/>
      <c r="BG145" s="100"/>
      <c r="BH145" s="101"/>
      <c r="BI145" s="104"/>
      <c r="BJ145" s="105"/>
      <c r="BK145" s="105"/>
      <c r="BL145" s="104"/>
      <c r="BM145" s="104"/>
      <c r="BN145" s="106"/>
      <c r="BO145" s="106"/>
      <c r="BP145" s="51"/>
      <c r="BQ145" s="51"/>
      <c r="BR145" s="51"/>
      <c r="BS145" s="51"/>
      <c r="BT145" s="51"/>
      <c r="BU145" s="51"/>
      <c r="BV145" s="51"/>
      <c r="BW145" s="51"/>
      <c r="BX145" s="51"/>
      <c r="BY145" s="51"/>
      <c r="BZ145" s="51"/>
      <c r="CA145" s="51"/>
      <c r="CB145" s="51"/>
      <c r="CC145" s="51"/>
      <c r="CD145" s="51"/>
      <c r="CE145" s="98"/>
      <c r="CF145" s="98"/>
      <c r="CG145" s="98"/>
      <c r="CH145" s="98"/>
      <c r="CI145" s="98"/>
      <c r="CJ145" s="98"/>
    </row>
    <row r="146" spans="1:88" ht="30" customHeight="1" x14ac:dyDescent="0.25">
      <c r="A146" s="116"/>
      <c r="B146" s="108"/>
      <c r="C146" s="117"/>
      <c r="D146" s="118"/>
      <c r="E146" s="108"/>
      <c r="F146" s="119"/>
      <c r="G146" s="106"/>
      <c r="H146" s="126"/>
      <c r="I146" s="128"/>
      <c r="J146" s="119"/>
      <c r="K146" s="122"/>
      <c r="L146" s="102"/>
      <c r="M146" s="102"/>
      <c r="N146" s="102"/>
      <c r="O146" s="102"/>
      <c r="P146" s="102"/>
      <c r="Q146" s="108"/>
      <c r="R146" s="102"/>
      <c r="S146" s="102"/>
      <c r="T146" s="102"/>
      <c r="U146" s="102"/>
      <c r="V146" s="102"/>
      <c r="W146" s="102"/>
      <c r="X146" s="102"/>
      <c r="Y146" s="102"/>
      <c r="Z146" s="102"/>
      <c r="AA146" s="102"/>
      <c r="AB146" s="102"/>
      <c r="AC146" s="102"/>
      <c r="AD146" s="102"/>
      <c r="AE146" s="106"/>
      <c r="AF146" s="108"/>
      <c r="AG146" s="106"/>
      <c r="AH146" s="106" t="str">
        <f>+IF(OR(AF146=1,AF146&lt;=5),"Moderado",IF(OR(AF146=6,AF146&lt;=11),"Mayor","Catastrófico"))</f>
        <v>Moderado</v>
      </c>
      <c r="AI146" s="109"/>
      <c r="AJ146" s="106"/>
      <c r="AK146" s="111"/>
      <c r="AL146" s="111"/>
      <c r="AM146" s="114"/>
      <c r="AN146" s="114"/>
      <c r="AO146" s="89"/>
      <c r="AP146" s="114"/>
      <c r="AQ146" s="89"/>
      <c r="AR146" s="114"/>
      <c r="AS146" s="89"/>
      <c r="AT146" s="114"/>
      <c r="AU146" s="89"/>
      <c r="AV146" s="114"/>
      <c r="AW146" s="89"/>
      <c r="AX146" s="114"/>
      <c r="AY146" s="89"/>
      <c r="AZ146" s="114"/>
      <c r="BA146" s="89"/>
      <c r="BB146" s="100"/>
      <c r="BC146" s="100"/>
      <c r="BD146" s="114"/>
      <c r="BE146" s="100"/>
      <c r="BF146" s="100"/>
      <c r="BG146" s="100"/>
      <c r="BH146" s="101"/>
      <c r="BI146" s="104"/>
      <c r="BJ146" s="105"/>
      <c r="BK146" s="105"/>
      <c r="BL146" s="104"/>
      <c r="BM146" s="104"/>
      <c r="BN146" s="106"/>
      <c r="BO146" s="106"/>
      <c r="BP146" s="51"/>
      <c r="BQ146" s="51"/>
      <c r="BR146" s="51"/>
      <c r="BS146" s="51"/>
      <c r="BT146" s="51"/>
      <c r="BU146" s="51"/>
      <c r="BV146" s="51"/>
      <c r="BW146" s="51"/>
      <c r="BX146" s="51"/>
      <c r="BY146" s="51"/>
      <c r="BZ146" s="51"/>
      <c r="CA146" s="51"/>
      <c r="CB146" s="51"/>
      <c r="CC146" s="51"/>
      <c r="CD146" s="51"/>
      <c r="CE146" s="98"/>
      <c r="CF146" s="98"/>
      <c r="CG146" s="98"/>
      <c r="CH146" s="98"/>
      <c r="CI146" s="98"/>
      <c r="CJ146" s="98"/>
    </row>
    <row r="147" spans="1:88" ht="21.75" customHeight="1" x14ac:dyDescent="0.25">
      <c r="A147" s="116"/>
      <c r="B147" s="108"/>
      <c r="C147" s="117"/>
      <c r="D147" s="118"/>
      <c r="E147" s="108"/>
      <c r="F147" s="119"/>
      <c r="G147" s="106"/>
      <c r="H147" s="126"/>
      <c r="I147" s="128"/>
      <c r="J147" s="119"/>
      <c r="K147" s="196" t="s">
        <v>414</v>
      </c>
      <c r="L147" s="102"/>
      <c r="M147" s="102"/>
      <c r="N147" s="102"/>
      <c r="O147" s="102"/>
      <c r="P147" s="102"/>
      <c r="Q147" s="108"/>
      <c r="R147" s="102"/>
      <c r="S147" s="102"/>
      <c r="T147" s="102"/>
      <c r="U147" s="102"/>
      <c r="V147" s="102"/>
      <c r="W147" s="102"/>
      <c r="X147" s="102"/>
      <c r="Y147" s="102"/>
      <c r="Z147" s="102"/>
      <c r="AA147" s="102"/>
      <c r="AB147" s="102"/>
      <c r="AC147" s="102"/>
      <c r="AD147" s="102"/>
      <c r="AE147" s="106"/>
      <c r="AF147" s="108"/>
      <c r="AG147" s="106"/>
      <c r="AH147" s="106" t="str">
        <f>+IF(OR(AF147=1,AF147&lt;=5),"Moderado",IF(OR(AF147=6,AF147&lt;=11),"Mayor","Catastrófico"))</f>
        <v>Moderado</v>
      </c>
      <c r="AI147" s="109"/>
      <c r="AJ147" s="106"/>
      <c r="AK147" s="111"/>
      <c r="AL147" s="111"/>
      <c r="AM147" s="114"/>
      <c r="AN147" s="114"/>
      <c r="AO147" s="89"/>
      <c r="AP147" s="114"/>
      <c r="AQ147" s="89"/>
      <c r="AR147" s="114"/>
      <c r="AS147" s="89"/>
      <c r="AT147" s="114"/>
      <c r="AU147" s="89"/>
      <c r="AV147" s="114"/>
      <c r="AW147" s="89"/>
      <c r="AX147" s="114"/>
      <c r="AY147" s="89"/>
      <c r="AZ147" s="114"/>
      <c r="BA147" s="89"/>
      <c r="BB147" s="100"/>
      <c r="BC147" s="100"/>
      <c r="BD147" s="114"/>
      <c r="BE147" s="100"/>
      <c r="BF147" s="100"/>
      <c r="BG147" s="100"/>
      <c r="BH147" s="101"/>
      <c r="BI147" s="104"/>
      <c r="BJ147" s="105"/>
      <c r="BK147" s="105"/>
      <c r="BL147" s="104"/>
      <c r="BM147" s="104"/>
      <c r="BN147" s="106"/>
      <c r="BO147" s="106"/>
      <c r="BP147" s="51"/>
      <c r="BQ147" s="51"/>
      <c r="BR147" s="51"/>
      <c r="BS147" s="51"/>
      <c r="BT147" s="51"/>
      <c r="BU147" s="51"/>
      <c r="BV147" s="51"/>
      <c r="BW147" s="51"/>
      <c r="BX147" s="51"/>
      <c r="BY147" s="51"/>
      <c r="BZ147" s="51"/>
      <c r="CA147" s="51"/>
      <c r="CB147" s="51"/>
      <c r="CC147" s="51"/>
      <c r="CD147" s="51"/>
      <c r="CE147" s="98"/>
      <c r="CF147" s="98"/>
      <c r="CG147" s="98"/>
      <c r="CH147" s="98"/>
      <c r="CI147" s="98"/>
      <c r="CJ147" s="98"/>
    </row>
    <row r="148" spans="1:88" ht="30.75" customHeight="1" x14ac:dyDescent="0.25">
      <c r="A148" s="116"/>
      <c r="B148" s="108"/>
      <c r="C148" s="117"/>
      <c r="D148" s="118"/>
      <c r="E148" s="108"/>
      <c r="F148" s="119"/>
      <c r="G148" s="106"/>
      <c r="H148" s="126"/>
      <c r="I148" s="128"/>
      <c r="J148" s="119"/>
      <c r="K148" s="196"/>
      <c r="L148" s="102"/>
      <c r="M148" s="102"/>
      <c r="N148" s="102"/>
      <c r="O148" s="102"/>
      <c r="P148" s="102"/>
      <c r="Q148" s="108"/>
      <c r="R148" s="102"/>
      <c r="S148" s="102"/>
      <c r="T148" s="102"/>
      <c r="U148" s="102"/>
      <c r="V148" s="102"/>
      <c r="W148" s="102"/>
      <c r="X148" s="102"/>
      <c r="Y148" s="102"/>
      <c r="Z148" s="102"/>
      <c r="AA148" s="102"/>
      <c r="AB148" s="102"/>
      <c r="AC148" s="102"/>
      <c r="AD148" s="102"/>
      <c r="AE148" s="106"/>
      <c r="AF148" s="108"/>
      <c r="AG148" s="106"/>
      <c r="AH148" s="106" t="str">
        <f>+IF(OR(AF148=1,AF148&lt;=5),"Moderado",IF(OR(AF148=6,AF148&lt;=11),"Mayor","Catastrófico"))</f>
        <v>Moderado</v>
      </c>
      <c r="AI148" s="109"/>
      <c r="AJ148" s="106"/>
      <c r="AK148" s="111"/>
      <c r="AL148" s="111"/>
      <c r="AM148" s="114"/>
      <c r="AN148" s="114"/>
      <c r="AO148" s="89"/>
      <c r="AP148" s="114"/>
      <c r="AQ148" s="89"/>
      <c r="AR148" s="114"/>
      <c r="AS148" s="89"/>
      <c r="AT148" s="114"/>
      <c r="AU148" s="89"/>
      <c r="AV148" s="114"/>
      <c r="AW148" s="89"/>
      <c r="AX148" s="114"/>
      <c r="AY148" s="89"/>
      <c r="AZ148" s="114"/>
      <c r="BA148" s="89"/>
      <c r="BB148" s="100"/>
      <c r="BC148" s="100"/>
      <c r="BD148" s="114"/>
      <c r="BE148" s="100"/>
      <c r="BF148" s="100"/>
      <c r="BG148" s="100"/>
      <c r="BH148" s="101"/>
      <c r="BI148" s="104"/>
      <c r="BJ148" s="105"/>
      <c r="BK148" s="105"/>
      <c r="BL148" s="104"/>
      <c r="BM148" s="104"/>
      <c r="BN148" s="106"/>
      <c r="BO148" s="106"/>
      <c r="BP148" s="51"/>
      <c r="BQ148" s="51"/>
      <c r="BR148" s="51"/>
      <c r="BS148" s="51"/>
      <c r="BT148" s="51"/>
      <c r="BU148" s="51"/>
      <c r="BV148" s="51"/>
      <c r="BW148" s="51"/>
      <c r="BX148" s="51"/>
      <c r="BY148" s="51"/>
      <c r="BZ148" s="51"/>
      <c r="CA148" s="51"/>
      <c r="CB148" s="51"/>
      <c r="CC148" s="51"/>
      <c r="CD148" s="51"/>
      <c r="CE148" s="98"/>
      <c r="CF148" s="98"/>
      <c r="CG148" s="98"/>
      <c r="CH148" s="98"/>
      <c r="CI148" s="98"/>
      <c r="CJ148" s="98"/>
    </row>
    <row r="149" spans="1:88" ht="24.75" customHeight="1" x14ac:dyDescent="0.25">
      <c r="A149" s="116"/>
      <c r="B149" s="108"/>
      <c r="C149" s="117"/>
      <c r="D149" s="118"/>
      <c r="E149" s="108"/>
      <c r="F149" s="119"/>
      <c r="G149" s="106"/>
      <c r="H149" s="124"/>
      <c r="I149" s="129"/>
      <c r="J149" s="119"/>
      <c r="K149" s="196"/>
      <c r="L149" s="102"/>
      <c r="M149" s="102"/>
      <c r="N149" s="102"/>
      <c r="O149" s="102"/>
      <c r="P149" s="102"/>
      <c r="Q149" s="108"/>
      <c r="R149" s="102"/>
      <c r="S149" s="102"/>
      <c r="T149" s="102"/>
      <c r="U149" s="102"/>
      <c r="V149" s="102"/>
      <c r="W149" s="102"/>
      <c r="X149" s="102"/>
      <c r="Y149" s="102"/>
      <c r="Z149" s="102"/>
      <c r="AA149" s="102"/>
      <c r="AB149" s="102"/>
      <c r="AC149" s="102"/>
      <c r="AD149" s="102"/>
      <c r="AE149" s="106"/>
      <c r="AF149" s="108"/>
      <c r="AG149" s="106"/>
      <c r="AH149" s="106" t="str">
        <f>+IF(OR(AF149=1,AF149&lt;=5),"Moderado",IF(OR(AF149=6,AF149&lt;=11),"Mayor","Catastrófico"))</f>
        <v>Moderado</v>
      </c>
      <c r="AI149" s="109"/>
      <c r="AJ149" s="106"/>
      <c r="AK149" s="112"/>
      <c r="AL149" s="112"/>
      <c r="AM149" s="115"/>
      <c r="AN149" s="115"/>
      <c r="AO149" s="89"/>
      <c r="AP149" s="115"/>
      <c r="AQ149" s="89"/>
      <c r="AR149" s="115"/>
      <c r="AS149" s="89"/>
      <c r="AT149" s="115"/>
      <c r="AU149" s="89"/>
      <c r="AV149" s="115"/>
      <c r="AW149" s="89"/>
      <c r="AX149" s="115"/>
      <c r="AY149" s="89"/>
      <c r="AZ149" s="115"/>
      <c r="BA149" s="89"/>
      <c r="BB149" s="107"/>
      <c r="BC149" s="107"/>
      <c r="BD149" s="115"/>
      <c r="BE149" s="107"/>
      <c r="BF149" s="107"/>
      <c r="BG149" s="107"/>
      <c r="BH149" s="101"/>
      <c r="BI149" s="104"/>
      <c r="BJ149" s="105"/>
      <c r="BK149" s="105"/>
      <c r="BL149" s="104"/>
      <c r="BM149" s="104"/>
      <c r="BN149" s="106"/>
      <c r="BO149" s="106"/>
      <c r="BP149" s="51"/>
      <c r="BQ149" s="51"/>
      <c r="BR149" s="51"/>
      <c r="BS149" s="51"/>
      <c r="BT149" s="51"/>
      <c r="BU149" s="51"/>
      <c r="BV149" s="51"/>
      <c r="BW149" s="51"/>
      <c r="BX149" s="51"/>
      <c r="BY149" s="51"/>
      <c r="BZ149" s="51"/>
      <c r="CA149" s="51"/>
      <c r="CB149" s="51"/>
      <c r="CC149" s="51"/>
      <c r="CD149" s="51"/>
      <c r="CE149" s="98"/>
      <c r="CF149" s="98"/>
      <c r="CG149" s="98"/>
      <c r="CH149" s="98"/>
      <c r="CI149" s="98"/>
      <c r="CJ149" s="98"/>
    </row>
    <row r="150" spans="1:88" ht="27.75" customHeight="1" x14ac:dyDescent="0.25">
      <c r="A150" s="116" t="s">
        <v>455</v>
      </c>
      <c r="B150" s="108" t="s">
        <v>403</v>
      </c>
      <c r="C150" s="117" t="s">
        <v>404</v>
      </c>
      <c r="D150" s="118" t="str">
        <f>'Riesgo Corrupción'!C49</f>
        <v>Posibilidad de afectación reputacional por la omisión o inoportuna divulgación de los resultados de las evaluaciones institucionales para beneficio privado o de un tercero</v>
      </c>
      <c r="E150" s="108" t="s">
        <v>318</v>
      </c>
      <c r="F150" s="119" t="s">
        <v>124</v>
      </c>
      <c r="G150" s="106" t="s">
        <v>143</v>
      </c>
      <c r="H150" s="123" t="s">
        <v>417</v>
      </c>
      <c r="I150" s="127" t="s">
        <v>296</v>
      </c>
      <c r="J150" s="119" t="s">
        <v>101</v>
      </c>
      <c r="K150" s="92" t="s">
        <v>408</v>
      </c>
      <c r="L150" s="102" t="s">
        <v>168</v>
      </c>
      <c r="M150" s="102" t="s">
        <v>168</v>
      </c>
      <c r="N150" s="102" t="s">
        <v>172</v>
      </c>
      <c r="O150" s="102" t="s">
        <v>172</v>
      </c>
      <c r="P150" s="102" t="s">
        <v>168</v>
      </c>
      <c r="Q150" s="108" t="s">
        <v>172</v>
      </c>
      <c r="R150" s="102" t="s">
        <v>172</v>
      </c>
      <c r="S150" s="102" t="s">
        <v>172</v>
      </c>
      <c r="T150" s="102" t="s">
        <v>172</v>
      </c>
      <c r="U150" s="102" t="s">
        <v>172</v>
      </c>
      <c r="V150" s="102" t="s">
        <v>172</v>
      </c>
      <c r="W150" s="102" t="s">
        <v>168</v>
      </c>
      <c r="X150" s="102" t="s">
        <v>172</v>
      </c>
      <c r="Y150" s="102" t="s">
        <v>172</v>
      </c>
      <c r="Z150" s="102" t="s">
        <v>168</v>
      </c>
      <c r="AA150" s="102" t="s">
        <v>172</v>
      </c>
      <c r="AB150" s="102" t="s">
        <v>172</v>
      </c>
      <c r="AC150" s="102" t="s">
        <v>172</v>
      </c>
      <c r="AD150" s="102" t="s">
        <v>172</v>
      </c>
      <c r="AE150" s="106">
        <f>COUNTIF(L150:AD155, "SI")</f>
        <v>5</v>
      </c>
      <c r="AF150" s="108" t="s">
        <v>117</v>
      </c>
      <c r="AG150" s="106">
        <f>+VLOOKUP(AF150,[6]Listados!$K$8:$L$12,2,0)</f>
        <v>2</v>
      </c>
      <c r="AH150" s="106" t="str">
        <f>+IF(OR(AE150=1,AE150&lt;=5),"Moderado",IF(OR(AE150=6,AE150&lt;=11),"Mayor","Catastrófico"))</f>
        <v>Moderado</v>
      </c>
      <c r="AI150" s="109"/>
      <c r="AJ150" s="106" t="str">
        <f>IF(AND(AF150&lt;&gt;"",AH150&lt;&gt;""),VLOOKUP(AF150&amp;AH150,Listados!$M$3:$N$27,2,FALSE),"")</f>
        <v>Moderado</v>
      </c>
      <c r="AK150" s="110" t="str">
        <f>'Descripción del Control '!B25</f>
        <v xml:space="preserve">El profesional del equipo de evaluación designado por el jefe de la Oficina Asesora de Planeación establece el cronograma de manera anual incluyendo como una de las actividades la divulgación y socialización de los resultados de las evaluaciones, y dentro de la socialización que se realice se presentan los hallazgos y resultados documentados en el informe final de la evaluación realizada, el cual es validado y revisado previamente por la dependencia que lidera el programa o política. Cuando no se da cumplimiento al cronograma, el jefe de la OAP realiza la observación correspondiente mediante comunicación al equipo de evaluación. Como evidencia de la ejecución del control se tiene el cronograma de evaluación y las evidencias de la socialización o divulgación realizada. </v>
      </c>
      <c r="AL150" s="110" t="s">
        <v>412</v>
      </c>
      <c r="AM150" s="113" t="s">
        <v>107</v>
      </c>
      <c r="AN150" s="113" t="s">
        <v>168</v>
      </c>
      <c r="AO150" s="89">
        <f>+IF(AN150="si",15,"")</f>
        <v>15</v>
      </c>
      <c r="AP150" s="113" t="s">
        <v>168</v>
      </c>
      <c r="AQ150" s="89">
        <f>+IF(AP150="si",15,"")</f>
        <v>15</v>
      </c>
      <c r="AR150" s="113" t="s">
        <v>168</v>
      </c>
      <c r="AS150" s="89">
        <f>+IF(AR150="si",15,"")</f>
        <v>15</v>
      </c>
      <c r="AT150" s="113" t="s">
        <v>191</v>
      </c>
      <c r="AU150" s="89">
        <f>+IF(AT150="Prevenir",15,IF(AT150="Detectar",10,""))</f>
        <v>15</v>
      </c>
      <c r="AV150" s="113" t="s">
        <v>168</v>
      </c>
      <c r="AW150" s="89">
        <f>+IF(AV150="si",15,"")</f>
        <v>15</v>
      </c>
      <c r="AX150" s="113" t="s">
        <v>168</v>
      </c>
      <c r="AY150" s="89">
        <f>+IF(AX150="si",15,"")</f>
        <v>15</v>
      </c>
      <c r="AZ150" s="113" t="s">
        <v>169</v>
      </c>
      <c r="BA150" s="89">
        <f>+IF(AZ150="Completa",10,IF(AZ150="Incompleta",5,""))</f>
        <v>10</v>
      </c>
      <c r="BB150" s="99">
        <f>IF((SUM(AO150,AQ150,AS150,AU150,AW150,AY150,BA150)=0),"",(SUM(AO150,AQ150,AS150,AU150,AW150,AY150,BA150)))</f>
        <v>100</v>
      </c>
      <c r="BC150" s="99" t="str">
        <f>IF(BB150&lt;=85,"Débil",IF(BB150&lt;=95,"Moderado",IF(BB150=100,"Fuerte","")))</f>
        <v>Fuerte</v>
      </c>
      <c r="BD150" s="113" t="s">
        <v>170</v>
      </c>
      <c r="BE150" s="99" t="str">
        <f t="shared" ref="BE150" si="41">+IF(BD150="siempre","Fuerte",IF(BD150="Algunas veces","Moderado","Débil"))</f>
        <v>Fuerte</v>
      </c>
      <c r="BF150" s="99" t="str">
        <f>IF(AND(BC150="Fuerte",BE150="Fuerte"),"Fuerte",IF(AND(BC150="Fuerte",BE150="Moderado"),"Moderado",IF(AND(BC150="Moderado",BE150="Fuerte"),"Moderado",IF(AND(BC150="Moderado",BE150="Moderado"),"Moderado","Débil"))))</f>
        <v>Fuerte</v>
      </c>
      <c r="BG150" s="99">
        <f t="shared" ref="BG150" si="42">IF(ISBLANK(BF150),"",IF(BF150="Débil", 0, IF(BF150="Moderado",50,100)))</f>
        <v>100</v>
      </c>
      <c r="BH150" s="101">
        <f>AVERAGE(BG150:BG150)</f>
        <v>100</v>
      </c>
      <c r="BI150" s="104" t="str">
        <f>IF(BH150&lt;=50, "Débil", IF(BH150&lt;=99,"Moderado","Fuerte"))</f>
        <v>Fuerte</v>
      </c>
      <c r="BJ150" s="105">
        <f>+IF(BI150="Fuerte",2,IF(BI150="Moderado",1,0))</f>
        <v>2</v>
      </c>
      <c r="BK150" s="105">
        <f>+AG150-BJ150</f>
        <v>0</v>
      </c>
      <c r="BL150" s="104" t="str">
        <f>+VLOOKUP(BK150,Listados!$J$18:$K$24,2,TRUE)</f>
        <v>Rara Vez</v>
      </c>
      <c r="BM150" s="104" t="str">
        <f>IF(ISBLANK(AH150),"",AH150)</f>
        <v>Moderado</v>
      </c>
      <c r="BN150" s="106" t="str">
        <f>IF(AND(BL150&lt;&gt;"",BM150&lt;&gt;""),VLOOKUP(BL150&amp;BM150,Listados!$M$3:$N$27,2,FALSE),"")</f>
        <v>Moderado</v>
      </c>
      <c r="BO150" s="106" t="str">
        <f>+VLOOKUP(BN150,Listados!$P$3:$Q$6,2,FALSE)</f>
        <v xml:space="preserve"> Reducir el riesgo</v>
      </c>
      <c r="BP150" s="51"/>
      <c r="BQ150" s="51"/>
      <c r="BR150" s="51"/>
      <c r="BS150" s="51"/>
      <c r="BT150" s="51"/>
      <c r="BU150" s="51"/>
      <c r="BV150" s="51"/>
      <c r="BW150" s="51"/>
      <c r="BX150" s="51"/>
      <c r="BY150" s="51"/>
      <c r="BZ150" s="51"/>
      <c r="CA150" s="51"/>
      <c r="CB150" s="51"/>
      <c r="CC150" s="51"/>
      <c r="CD150" s="51"/>
      <c r="CE150" s="98" t="s">
        <v>318</v>
      </c>
      <c r="CF150" s="98" t="s">
        <v>318</v>
      </c>
      <c r="CG150" s="98" t="s">
        <v>318</v>
      </c>
      <c r="CH150" s="98" t="s">
        <v>318</v>
      </c>
      <c r="CI150" s="98" t="s">
        <v>318</v>
      </c>
      <c r="CJ150" s="98" t="s">
        <v>318</v>
      </c>
    </row>
    <row r="151" spans="1:88" ht="27.75" customHeight="1" x14ac:dyDescent="0.25">
      <c r="A151" s="116"/>
      <c r="B151" s="108"/>
      <c r="C151" s="117"/>
      <c r="D151" s="118"/>
      <c r="E151" s="108"/>
      <c r="F151" s="119"/>
      <c r="G151" s="106"/>
      <c r="H151" s="126"/>
      <c r="I151" s="128"/>
      <c r="J151" s="119"/>
      <c r="K151" s="120" t="s">
        <v>409</v>
      </c>
      <c r="L151" s="102"/>
      <c r="M151" s="102"/>
      <c r="N151" s="102"/>
      <c r="O151" s="102"/>
      <c r="P151" s="102"/>
      <c r="Q151" s="108"/>
      <c r="R151" s="102"/>
      <c r="S151" s="102"/>
      <c r="T151" s="102"/>
      <c r="U151" s="102"/>
      <c r="V151" s="102"/>
      <c r="W151" s="102"/>
      <c r="X151" s="102"/>
      <c r="Y151" s="102"/>
      <c r="Z151" s="102"/>
      <c r="AA151" s="102"/>
      <c r="AB151" s="102"/>
      <c r="AC151" s="102"/>
      <c r="AD151" s="102"/>
      <c r="AE151" s="106"/>
      <c r="AF151" s="108"/>
      <c r="AG151" s="106"/>
      <c r="AH151" s="106" t="str">
        <f>+IF(OR(AF151=1,AF151&lt;=5),"Moderado",IF(OR(AF151=6,AF151&lt;=11),"Mayor","Catastrófico"))</f>
        <v>Moderado</v>
      </c>
      <c r="AI151" s="109"/>
      <c r="AJ151" s="106"/>
      <c r="AK151" s="111"/>
      <c r="AL151" s="111"/>
      <c r="AM151" s="114"/>
      <c r="AN151" s="114"/>
      <c r="AO151" s="89"/>
      <c r="AP151" s="114"/>
      <c r="AQ151" s="89"/>
      <c r="AR151" s="114"/>
      <c r="AS151" s="89"/>
      <c r="AT151" s="114"/>
      <c r="AU151" s="89"/>
      <c r="AV151" s="114"/>
      <c r="AW151" s="89"/>
      <c r="AX151" s="114"/>
      <c r="AY151" s="89"/>
      <c r="AZ151" s="114"/>
      <c r="BA151" s="89"/>
      <c r="BB151" s="100"/>
      <c r="BC151" s="100"/>
      <c r="BD151" s="114"/>
      <c r="BE151" s="100"/>
      <c r="BF151" s="100"/>
      <c r="BG151" s="100"/>
      <c r="BH151" s="101"/>
      <c r="BI151" s="104"/>
      <c r="BJ151" s="105"/>
      <c r="BK151" s="105"/>
      <c r="BL151" s="104"/>
      <c r="BM151" s="104"/>
      <c r="BN151" s="106"/>
      <c r="BO151" s="106"/>
      <c r="BP151" s="51"/>
      <c r="BQ151" s="51"/>
      <c r="BR151" s="51"/>
      <c r="BS151" s="51"/>
      <c r="BT151" s="51"/>
      <c r="BU151" s="51"/>
      <c r="BV151" s="51"/>
      <c r="BW151" s="51"/>
      <c r="BX151" s="51"/>
      <c r="BY151" s="51"/>
      <c r="BZ151" s="51"/>
      <c r="CA151" s="51"/>
      <c r="CB151" s="51"/>
      <c r="CC151" s="51"/>
      <c r="CD151" s="51"/>
      <c r="CE151" s="98"/>
      <c r="CF151" s="98"/>
      <c r="CG151" s="98"/>
      <c r="CH151" s="98"/>
      <c r="CI151" s="98"/>
      <c r="CJ151" s="98"/>
    </row>
    <row r="152" spans="1:88" ht="23.25" customHeight="1" x14ac:dyDescent="0.25">
      <c r="A152" s="116"/>
      <c r="B152" s="108"/>
      <c r="C152" s="117"/>
      <c r="D152" s="118"/>
      <c r="E152" s="108"/>
      <c r="F152" s="119"/>
      <c r="G152" s="106"/>
      <c r="H152" s="126"/>
      <c r="I152" s="128"/>
      <c r="J152" s="119"/>
      <c r="K152" s="122"/>
      <c r="L152" s="102"/>
      <c r="M152" s="102"/>
      <c r="N152" s="102"/>
      <c r="O152" s="102"/>
      <c r="P152" s="102"/>
      <c r="Q152" s="108"/>
      <c r="R152" s="102"/>
      <c r="S152" s="102"/>
      <c r="T152" s="102"/>
      <c r="U152" s="102"/>
      <c r="V152" s="102"/>
      <c r="W152" s="102"/>
      <c r="X152" s="102"/>
      <c r="Y152" s="102"/>
      <c r="Z152" s="102"/>
      <c r="AA152" s="102"/>
      <c r="AB152" s="102"/>
      <c r="AC152" s="102"/>
      <c r="AD152" s="102"/>
      <c r="AE152" s="106"/>
      <c r="AF152" s="108"/>
      <c r="AG152" s="106"/>
      <c r="AH152" s="106" t="str">
        <f>+IF(OR(AF152=1,AF152&lt;=5),"Moderado",IF(OR(AF152=6,AF152&lt;=11),"Mayor","Catastrófico"))</f>
        <v>Moderado</v>
      </c>
      <c r="AI152" s="109"/>
      <c r="AJ152" s="106"/>
      <c r="AK152" s="111"/>
      <c r="AL152" s="111"/>
      <c r="AM152" s="114"/>
      <c r="AN152" s="114"/>
      <c r="AO152" s="89"/>
      <c r="AP152" s="114"/>
      <c r="AQ152" s="89"/>
      <c r="AR152" s="114"/>
      <c r="AS152" s="89"/>
      <c r="AT152" s="114"/>
      <c r="AU152" s="89"/>
      <c r="AV152" s="114"/>
      <c r="AW152" s="89"/>
      <c r="AX152" s="114"/>
      <c r="AY152" s="89"/>
      <c r="AZ152" s="114"/>
      <c r="BA152" s="89"/>
      <c r="BB152" s="100"/>
      <c r="BC152" s="100"/>
      <c r="BD152" s="114"/>
      <c r="BE152" s="100"/>
      <c r="BF152" s="100"/>
      <c r="BG152" s="100"/>
      <c r="BH152" s="101"/>
      <c r="BI152" s="104"/>
      <c r="BJ152" s="105"/>
      <c r="BK152" s="105"/>
      <c r="BL152" s="104"/>
      <c r="BM152" s="104"/>
      <c r="BN152" s="106"/>
      <c r="BO152" s="106"/>
      <c r="BP152" s="51"/>
      <c r="BQ152" s="51"/>
      <c r="BR152" s="51"/>
      <c r="BS152" s="51"/>
      <c r="BT152" s="51"/>
      <c r="BU152" s="51"/>
      <c r="BV152" s="51"/>
      <c r="BW152" s="51"/>
      <c r="BX152" s="51"/>
      <c r="BY152" s="51"/>
      <c r="BZ152" s="51"/>
      <c r="CA152" s="51"/>
      <c r="CB152" s="51"/>
      <c r="CC152" s="51"/>
      <c r="CD152" s="51"/>
      <c r="CE152" s="98"/>
      <c r="CF152" s="98"/>
      <c r="CG152" s="98"/>
      <c r="CH152" s="98"/>
      <c r="CI152" s="98"/>
      <c r="CJ152" s="98"/>
    </row>
    <row r="153" spans="1:88" ht="36" customHeight="1" x14ac:dyDescent="0.25">
      <c r="A153" s="116"/>
      <c r="B153" s="108"/>
      <c r="C153" s="117"/>
      <c r="D153" s="118"/>
      <c r="E153" s="108"/>
      <c r="F153" s="119"/>
      <c r="G153" s="106"/>
      <c r="H153" s="126"/>
      <c r="I153" s="128"/>
      <c r="J153" s="119"/>
      <c r="K153" s="196" t="s">
        <v>418</v>
      </c>
      <c r="L153" s="102"/>
      <c r="M153" s="102"/>
      <c r="N153" s="102"/>
      <c r="O153" s="102"/>
      <c r="P153" s="102"/>
      <c r="Q153" s="108"/>
      <c r="R153" s="102"/>
      <c r="S153" s="102"/>
      <c r="T153" s="102"/>
      <c r="U153" s="102"/>
      <c r="V153" s="102"/>
      <c r="W153" s="102"/>
      <c r="X153" s="102"/>
      <c r="Y153" s="102"/>
      <c r="Z153" s="102"/>
      <c r="AA153" s="102"/>
      <c r="AB153" s="102"/>
      <c r="AC153" s="102"/>
      <c r="AD153" s="102"/>
      <c r="AE153" s="106"/>
      <c r="AF153" s="108"/>
      <c r="AG153" s="106"/>
      <c r="AH153" s="106" t="str">
        <f>+IF(OR(AF153=1,AF153&lt;=5),"Moderado",IF(OR(AF153=6,AF153&lt;=11),"Mayor","Catastrófico"))</f>
        <v>Moderado</v>
      </c>
      <c r="AI153" s="109"/>
      <c r="AJ153" s="106"/>
      <c r="AK153" s="111"/>
      <c r="AL153" s="111"/>
      <c r="AM153" s="114"/>
      <c r="AN153" s="114"/>
      <c r="AO153" s="89"/>
      <c r="AP153" s="114"/>
      <c r="AQ153" s="89"/>
      <c r="AR153" s="114"/>
      <c r="AS153" s="89"/>
      <c r="AT153" s="114"/>
      <c r="AU153" s="89"/>
      <c r="AV153" s="114"/>
      <c r="AW153" s="89"/>
      <c r="AX153" s="114"/>
      <c r="AY153" s="89"/>
      <c r="AZ153" s="114"/>
      <c r="BA153" s="89"/>
      <c r="BB153" s="100"/>
      <c r="BC153" s="100"/>
      <c r="BD153" s="114"/>
      <c r="BE153" s="100"/>
      <c r="BF153" s="100"/>
      <c r="BG153" s="100"/>
      <c r="BH153" s="101"/>
      <c r="BI153" s="104"/>
      <c r="BJ153" s="105"/>
      <c r="BK153" s="105"/>
      <c r="BL153" s="104"/>
      <c r="BM153" s="104"/>
      <c r="BN153" s="106"/>
      <c r="BO153" s="106"/>
      <c r="BP153" s="51"/>
      <c r="BQ153" s="51"/>
      <c r="BR153" s="51"/>
      <c r="BS153" s="51"/>
      <c r="BT153" s="51"/>
      <c r="BU153" s="51"/>
      <c r="BV153" s="51"/>
      <c r="BW153" s="51"/>
      <c r="BX153" s="51"/>
      <c r="BY153" s="51"/>
      <c r="BZ153" s="51"/>
      <c r="CA153" s="51"/>
      <c r="CB153" s="51"/>
      <c r="CC153" s="51"/>
      <c r="CD153" s="51"/>
      <c r="CE153" s="98"/>
      <c r="CF153" s="98"/>
      <c r="CG153" s="98"/>
      <c r="CH153" s="98"/>
      <c r="CI153" s="98"/>
      <c r="CJ153" s="98"/>
    </row>
    <row r="154" spans="1:88" ht="24.75" customHeight="1" x14ac:dyDescent="0.25">
      <c r="A154" s="116"/>
      <c r="B154" s="108"/>
      <c r="C154" s="117"/>
      <c r="D154" s="118"/>
      <c r="E154" s="108"/>
      <c r="F154" s="119"/>
      <c r="G154" s="106"/>
      <c r="H154" s="126"/>
      <c r="I154" s="128"/>
      <c r="J154" s="119"/>
      <c r="K154" s="196"/>
      <c r="L154" s="102"/>
      <c r="M154" s="102"/>
      <c r="N154" s="102"/>
      <c r="O154" s="102"/>
      <c r="P154" s="102"/>
      <c r="Q154" s="108"/>
      <c r="R154" s="102"/>
      <c r="S154" s="102"/>
      <c r="T154" s="102"/>
      <c r="U154" s="102"/>
      <c r="V154" s="102"/>
      <c r="W154" s="102"/>
      <c r="X154" s="102"/>
      <c r="Y154" s="102"/>
      <c r="Z154" s="102"/>
      <c r="AA154" s="102"/>
      <c r="AB154" s="102"/>
      <c r="AC154" s="102"/>
      <c r="AD154" s="102"/>
      <c r="AE154" s="106"/>
      <c r="AF154" s="108"/>
      <c r="AG154" s="106"/>
      <c r="AH154" s="106" t="str">
        <f>+IF(OR(AF154=1,AF154&lt;=5),"Moderado",IF(OR(AF154=6,AF154&lt;=11),"Mayor","Catastrófico"))</f>
        <v>Moderado</v>
      </c>
      <c r="AI154" s="109"/>
      <c r="AJ154" s="106"/>
      <c r="AK154" s="111"/>
      <c r="AL154" s="111"/>
      <c r="AM154" s="114"/>
      <c r="AN154" s="114"/>
      <c r="AO154" s="89"/>
      <c r="AP154" s="114"/>
      <c r="AQ154" s="89"/>
      <c r="AR154" s="114"/>
      <c r="AS154" s="89"/>
      <c r="AT154" s="114"/>
      <c r="AU154" s="89"/>
      <c r="AV154" s="114"/>
      <c r="AW154" s="89"/>
      <c r="AX154" s="114"/>
      <c r="AY154" s="89"/>
      <c r="AZ154" s="114"/>
      <c r="BA154" s="89"/>
      <c r="BB154" s="100"/>
      <c r="BC154" s="100"/>
      <c r="BD154" s="114"/>
      <c r="BE154" s="100"/>
      <c r="BF154" s="100"/>
      <c r="BG154" s="100"/>
      <c r="BH154" s="101"/>
      <c r="BI154" s="104"/>
      <c r="BJ154" s="105"/>
      <c r="BK154" s="105"/>
      <c r="BL154" s="104"/>
      <c r="BM154" s="104"/>
      <c r="BN154" s="106"/>
      <c r="BO154" s="106"/>
      <c r="BP154" s="51"/>
      <c r="BQ154" s="51"/>
      <c r="BR154" s="51"/>
      <c r="BS154" s="51"/>
      <c r="BT154" s="51"/>
      <c r="BU154" s="51"/>
      <c r="BV154" s="51"/>
      <c r="BW154" s="51"/>
      <c r="BX154" s="51"/>
      <c r="BY154" s="51"/>
      <c r="BZ154" s="51"/>
      <c r="CA154" s="51"/>
      <c r="CB154" s="51"/>
      <c r="CC154" s="51"/>
      <c r="CD154" s="51"/>
      <c r="CE154" s="98"/>
      <c r="CF154" s="98"/>
      <c r="CG154" s="98"/>
      <c r="CH154" s="98"/>
      <c r="CI154" s="98"/>
      <c r="CJ154" s="98"/>
    </row>
    <row r="155" spans="1:88" ht="27.75" customHeight="1" x14ac:dyDescent="0.25">
      <c r="A155" s="116"/>
      <c r="B155" s="108"/>
      <c r="C155" s="117"/>
      <c r="D155" s="118"/>
      <c r="E155" s="108"/>
      <c r="F155" s="119"/>
      <c r="G155" s="106"/>
      <c r="H155" s="124"/>
      <c r="I155" s="129"/>
      <c r="J155" s="119"/>
      <c r="K155" s="196"/>
      <c r="L155" s="102"/>
      <c r="M155" s="102"/>
      <c r="N155" s="102"/>
      <c r="O155" s="102"/>
      <c r="P155" s="102"/>
      <c r="Q155" s="108"/>
      <c r="R155" s="102"/>
      <c r="S155" s="102"/>
      <c r="T155" s="102"/>
      <c r="U155" s="102"/>
      <c r="V155" s="102"/>
      <c r="W155" s="102"/>
      <c r="X155" s="102"/>
      <c r="Y155" s="102"/>
      <c r="Z155" s="102"/>
      <c r="AA155" s="102"/>
      <c r="AB155" s="102"/>
      <c r="AC155" s="102"/>
      <c r="AD155" s="102"/>
      <c r="AE155" s="106"/>
      <c r="AF155" s="108"/>
      <c r="AG155" s="106"/>
      <c r="AH155" s="106" t="str">
        <f>+IF(OR(AF155=1,AF155&lt;=5),"Moderado",IF(OR(AF155=6,AF155&lt;=11),"Mayor","Catastrófico"))</f>
        <v>Moderado</v>
      </c>
      <c r="AI155" s="109"/>
      <c r="AJ155" s="106"/>
      <c r="AK155" s="112"/>
      <c r="AL155" s="112"/>
      <c r="AM155" s="115"/>
      <c r="AN155" s="115"/>
      <c r="AO155" s="89"/>
      <c r="AP155" s="115"/>
      <c r="AQ155" s="89"/>
      <c r="AR155" s="115"/>
      <c r="AS155" s="89"/>
      <c r="AT155" s="115"/>
      <c r="AU155" s="89"/>
      <c r="AV155" s="115"/>
      <c r="AW155" s="89"/>
      <c r="AX155" s="115"/>
      <c r="AY155" s="89"/>
      <c r="AZ155" s="115"/>
      <c r="BA155" s="89"/>
      <c r="BB155" s="107"/>
      <c r="BC155" s="107"/>
      <c r="BD155" s="115"/>
      <c r="BE155" s="107"/>
      <c r="BF155" s="107"/>
      <c r="BG155" s="107"/>
      <c r="BH155" s="101"/>
      <c r="BI155" s="104"/>
      <c r="BJ155" s="105"/>
      <c r="BK155" s="105"/>
      <c r="BL155" s="104"/>
      <c r="BM155" s="104"/>
      <c r="BN155" s="106"/>
      <c r="BO155" s="106"/>
      <c r="BP155" s="51"/>
      <c r="BQ155" s="51"/>
      <c r="BR155" s="51"/>
      <c r="BS155" s="51"/>
      <c r="BT155" s="51"/>
      <c r="BU155" s="51"/>
      <c r="BV155" s="51"/>
      <c r="BW155" s="51"/>
      <c r="BX155" s="51"/>
      <c r="BY155" s="51"/>
      <c r="BZ155" s="51"/>
      <c r="CA155" s="51"/>
      <c r="CB155" s="51"/>
      <c r="CC155" s="51"/>
      <c r="CD155" s="51"/>
      <c r="CE155" s="98"/>
      <c r="CF155" s="98"/>
      <c r="CG155" s="98"/>
      <c r="CH155" s="98"/>
      <c r="CI155" s="98"/>
      <c r="CJ155" s="98"/>
    </row>
    <row r="156" spans="1:88" ht="30" customHeight="1" x14ac:dyDescent="0.25">
      <c r="A156" s="116" t="s">
        <v>456</v>
      </c>
      <c r="B156" s="108" t="s">
        <v>403</v>
      </c>
      <c r="C156" s="117" t="s">
        <v>404</v>
      </c>
      <c r="D156" s="118" t="str">
        <f>'Riesgo Corrupción'!C50</f>
        <v>Posibilidad de afectación reputacional por la manipulación y/o uso inapropiado de la información contenida en las bases de datos trabajadas en analítica institucional para beneficio privado o favorecimiento de terceros</v>
      </c>
      <c r="E156" s="108" t="s">
        <v>318</v>
      </c>
      <c r="F156" s="119" t="s">
        <v>99</v>
      </c>
      <c r="G156" s="106" t="s">
        <v>143</v>
      </c>
      <c r="H156" s="123" t="s">
        <v>421</v>
      </c>
      <c r="I156" s="127" t="s">
        <v>296</v>
      </c>
      <c r="J156" s="119" t="s">
        <v>101</v>
      </c>
      <c r="K156" s="92" t="s">
        <v>408</v>
      </c>
      <c r="L156" s="102" t="s">
        <v>168</v>
      </c>
      <c r="M156" s="102" t="s">
        <v>168</v>
      </c>
      <c r="N156" s="102" t="s">
        <v>168</v>
      </c>
      <c r="O156" s="102" t="s">
        <v>172</v>
      </c>
      <c r="P156" s="102" t="s">
        <v>168</v>
      </c>
      <c r="Q156" s="108" t="s">
        <v>172</v>
      </c>
      <c r="R156" s="102" t="s">
        <v>168</v>
      </c>
      <c r="S156" s="102" t="s">
        <v>172</v>
      </c>
      <c r="T156" s="102" t="s">
        <v>168</v>
      </c>
      <c r="U156" s="102" t="s">
        <v>168</v>
      </c>
      <c r="V156" s="102" t="s">
        <v>168</v>
      </c>
      <c r="W156" s="102" t="s">
        <v>168</v>
      </c>
      <c r="X156" s="102" t="s">
        <v>172</v>
      </c>
      <c r="Y156" s="102" t="s">
        <v>172</v>
      </c>
      <c r="Z156" s="102" t="s">
        <v>168</v>
      </c>
      <c r="AA156" s="102" t="s">
        <v>172</v>
      </c>
      <c r="AB156" s="102" t="s">
        <v>172</v>
      </c>
      <c r="AC156" s="102" t="s">
        <v>172</v>
      </c>
      <c r="AD156" s="102" t="s">
        <v>172</v>
      </c>
      <c r="AE156" s="106">
        <f>COUNTIF(L156:AD161, "SI")</f>
        <v>10</v>
      </c>
      <c r="AF156" s="108" t="s">
        <v>117</v>
      </c>
      <c r="AG156" s="106">
        <f>+VLOOKUP(AF156,[6]Listados!$K$8:$L$12,2,0)</f>
        <v>2</v>
      </c>
      <c r="AH156" s="106" t="str">
        <f>+IF(OR(AE156=1,AE156&lt;=5),"Moderado",IF(OR(AE156=6,AE156&lt;=11),"Mayor","Catastrófico"))</f>
        <v>Mayor</v>
      </c>
      <c r="AI156" s="109"/>
      <c r="AJ156" s="106" t="str">
        <f>IF(AND(AF156&lt;&gt;"",AH156&lt;&gt;""),VLOOKUP(AF156&amp;AH156,Listados!$M$3:$N$27,2,FALSE),"")</f>
        <v>Alto</v>
      </c>
      <c r="AK156" s="110" t="str">
        <f>'Descripción del Control '!B26</f>
        <v xml:space="preserve">El profesional del equipo de analítica institucional designado por el jefe de la Oficina Asesora de Planeación con los Enlaces de las dependencias y en articulación con la DTI realizan de manera trimestral la actualización a las herramientas o sistemas de información de analítica con los que cuenta la entidad para el tratamiento de los datos, realizando el monitoreo de los datos y/o comparando la información de un periodo a otro. De ser necesario se realizan estas reuniones de manera mensual. Como evidencia del control se deja las conclusiones de la  reunión, las posibles desviaciones/ alteraciones y los compromisos de los responsables en el formato de Evidencia de Reunión o soporte de Teams. </v>
      </c>
      <c r="AL156" s="110" t="s">
        <v>412</v>
      </c>
      <c r="AM156" s="113" t="s">
        <v>175</v>
      </c>
      <c r="AN156" s="113" t="s">
        <v>168</v>
      </c>
      <c r="AO156" s="89">
        <f>+IF(AN156="si",15,"")</f>
        <v>15</v>
      </c>
      <c r="AP156" s="113" t="s">
        <v>168</v>
      </c>
      <c r="AQ156" s="89">
        <f>+IF(AP156="si",15,"")</f>
        <v>15</v>
      </c>
      <c r="AR156" s="113" t="s">
        <v>168</v>
      </c>
      <c r="AS156" s="89">
        <f>+IF(AR156="si",15,"")</f>
        <v>15</v>
      </c>
      <c r="AT156" s="113" t="s">
        <v>192</v>
      </c>
      <c r="AU156" s="89">
        <f>+IF(AT156="Prevenir",15,IF(AT156="Detectar",10,""))</f>
        <v>10</v>
      </c>
      <c r="AV156" s="113" t="s">
        <v>168</v>
      </c>
      <c r="AW156" s="89">
        <f>+IF(AV156="si",15,"")</f>
        <v>15</v>
      </c>
      <c r="AX156" s="113" t="s">
        <v>168</v>
      </c>
      <c r="AY156" s="89">
        <f>+IF(AX156="si",15,"")</f>
        <v>15</v>
      </c>
      <c r="AZ156" s="113" t="s">
        <v>169</v>
      </c>
      <c r="BA156" s="89">
        <f>+IF(AZ156="Completa",10,IF(AZ156="Incompleta",5,""))</f>
        <v>10</v>
      </c>
      <c r="BB156" s="99">
        <f>IF((SUM(AO156,AQ156,AS156,AU156,AW156,AY156,BA156)=0),"",(SUM(AO156,AQ156,AS156,AU156,AW156,AY156,BA156)))</f>
        <v>95</v>
      </c>
      <c r="BC156" s="99" t="str">
        <f>IF(BB156&lt;=85,"Débil",IF(BB156&lt;=95,"Moderado",IF(BB156=100,"Fuerte","")))</f>
        <v>Moderado</v>
      </c>
      <c r="BD156" s="113" t="s">
        <v>170</v>
      </c>
      <c r="BE156" s="99" t="str">
        <f t="shared" ref="BE156" si="43">+IF(BD156="siempre","Fuerte",IF(BD156="Algunas veces","Moderado","Débil"))</f>
        <v>Fuerte</v>
      </c>
      <c r="BF156" s="99" t="str">
        <f>IF(AND(BC156="Fuerte",BE156="Fuerte"),"Fuerte",IF(AND(BC156="Fuerte",BE156="Moderado"),"Moderado",IF(AND(BC156="Moderado",BE156="Fuerte"),"Moderado",IF(AND(BC156="Moderado",BE156="Moderado"),"Moderado","Débil"))))</f>
        <v>Moderado</v>
      </c>
      <c r="BG156" s="99">
        <f t="shared" ref="BG156" si="44">IF(ISBLANK(BF156),"",IF(BF156="Débil", 0, IF(BF156="Moderado",50,100)))</f>
        <v>50</v>
      </c>
      <c r="BH156" s="101">
        <f>AVERAGE(BG156:BG156)</f>
        <v>50</v>
      </c>
      <c r="BI156" s="104" t="str">
        <f>IF(BH156&lt;=50, "Débil", IF(BH156&lt;=99,"Moderado","Fuerte"))</f>
        <v>Débil</v>
      </c>
      <c r="BJ156" s="105">
        <f>+IF(BI156="Fuerte",2,IF(BI156="Moderado",1,0))</f>
        <v>0</v>
      </c>
      <c r="BK156" s="105">
        <f>+AG156-BJ156</f>
        <v>2</v>
      </c>
      <c r="BL156" s="104" t="str">
        <f>+VLOOKUP(BK156,Listados!$J$18:$K$24,2,TRUE)</f>
        <v>Improbable</v>
      </c>
      <c r="BM156" s="104" t="str">
        <f>IF(ISBLANK(AH156),"",AH156)</f>
        <v>Mayor</v>
      </c>
      <c r="BN156" s="106" t="str">
        <f>IF(AND(BL156&lt;&gt;"",BM156&lt;&gt;""),VLOOKUP(BL156&amp;BM156,Listados!$M$3:$N$27,2,FALSE),"")</f>
        <v>Alto</v>
      </c>
      <c r="BO156" s="106" t="str">
        <f>+VLOOKUP(BN156,Listados!$P$3:$Q$6,2,FALSE)</f>
        <v>Reducir el riesgo</v>
      </c>
      <c r="BP156" s="51"/>
      <c r="BQ156" s="51"/>
      <c r="BR156" s="51"/>
      <c r="BS156" s="51"/>
      <c r="BT156" s="51"/>
      <c r="BU156" s="51"/>
      <c r="BV156" s="51"/>
      <c r="BW156" s="51"/>
      <c r="BX156" s="51"/>
      <c r="BY156" s="51"/>
      <c r="BZ156" s="51"/>
      <c r="CA156" s="51"/>
      <c r="CB156" s="51"/>
      <c r="CC156" s="51"/>
      <c r="CD156" s="51"/>
      <c r="CE156" s="98" t="s">
        <v>318</v>
      </c>
      <c r="CF156" s="98" t="s">
        <v>318</v>
      </c>
      <c r="CG156" s="98" t="s">
        <v>318</v>
      </c>
      <c r="CH156" s="98" t="s">
        <v>318</v>
      </c>
      <c r="CI156" s="98" t="s">
        <v>318</v>
      </c>
      <c r="CJ156" s="98" t="s">
        <v>318</v>
      </c>
    </row>
    <row r="157" spans="1:88" ht="27.75" customHeight="1" x14ac:dyDescent="0.25">
      <c r="A157" s="116"/>
      <c r="B157" s="108"/>
      <c r="C157" s="117"/>
      <c r="D157" s="118"/>
      <c r="E157" s="108"/>
      <c r="F157" s="119"/>
      <c r="G157" s="106"/>
      <c r="H157" s="126"/>
      <c r="I157" s="128"/>
      <c r="J157" s="119"/>
      <c r="K157" s="120" t="s">
        <v>409</v>
      </c>
      <c r="L157" s="102"/>
      <c r="M157" s="102"/>
      <c r="N157" s="102"/>
      <c r="O157" s="102"/>
      <c r="P157" s="102"/>
      <c r="Q157" s="108"/>
      <c r="R157" s="102"/>
      <c r="S157" s="102"/>
      <c r="T157" s="102"/>
      <c r="U157" s="102"/>
      <c r="V157" s="102"/>
      <c r="W157" s="102"/>
      <c r="X157" s="102"/>
      <c r="Y157" s="102"/>
      <c r="Z157" s="102"/>
      <c r="AA157" s="102"/>
      <c r="AB157" s="102"/>
      <c r="AC157" s="102"/>
      <c r="AD157" s="102"/>
      <c r="AE157" s="106"/>
      <c r="AF157" s="108"/>
      <c r="AG157" s="106"/>
      <c r="AH157" s="106" t="str">
        <f>+IF(OR(AF157=1,AF157&lt;=5),"Moderado",IF(OR(AF157=6,AF157&lt;=11),"Mayor","Catastrófico"))</f>
        <v>Moderado</v>
      </c>
      <c r="AI157" s="109"/>
      <c r="AJ157" s="106"/>
      <c r="AK157" s="111"/>
      <c r="AL157" s="111"/>
      <c r="AM157" s="114"/>
      <c r="AN157" s="114"/>
      <c r="AO157" s="89"/>
      <c r="AP157" s="114"/>
      <c r="AQ157" s="89"/>
      <c r="AR157" s="114"/>
      <c r="AS157" s="89"/>
      <c r="AT157" s="114"/>
      <c r="AU157" s="89"/>
      <c r="AV157" s="114"/>
      <c r="AW157" s="89"/>
      <c r="AX157" s="114"/>
      <c r="AY157" s="89"/>
      <c r="AZ157" s="114"/>
      <c r="BA157" s="89"/>
      <c r="BB157" s="100"/>
      <c r="BC157" s="100"/>
      <c r="BD157" s="114"/>
      <c r="BE157" s="100"/>
      <c r="BF157" s="100"/>
      <c r="BG157" s="100"/>
      <c r="BH157" s="101"/>
      <c r="BI157" s="104"/>
      <c r="BJ157" s="105"/>
      <c r="BK157" s="105"/>
      <c r="BL157" s="104"/>
      <c r="BM157" s="104"/>
      <c r="BN157" s="106"/>
      <c r="BO157" s="106"/>
      <c r="BP157" s="51"/>
      <c r="BQ157" s="51"/>
      <c r="BR157" s="51"/>
      <c r="BS157" s="51"/>
      <c r="BT157" s="51"/>
      <c r="BU157" s="51"/>
      <c r="BV157" s="51"/>
      <c r="BW157" s="51"/>
      <c r="BX157" s="51"/>
      <c r="BY157" s="51"/>
      <c r="BZ157" s="51"/>
      <c r="CA157" s="51"/>
      <c r="CB157" s="51"/>
      <c r="CC157" s="51"/>
      <c r="CD157" s="51"/>
      <c r="CE157" s="98"/>
      <c r="CF157" s="98"/>
      <c r="CG157" s="98"/>
      <c r="CH157" s="98"/>
      <c r="CI157" s="98"/>
      <c r="CJ157" s="98"/>
    </row>
    <row r="158" spans="1:88" ht="30" customHeight="1" x14ac:dyDescent="0.25">
      <c r="A158" s="116"/>
      <c r="B158" s="108"/>
      <c r="C158" s="117"/>
      <c r="D158" s="118"/>
      <c r="E158" s="108"/>
      <c r="F158" s="119"/>
      <c r="G158" s="106"/>
      <c r="H158" s="126"/>
      <c r="I158" s="128"/>
      <c r="J158" s="119"/>
      <c r="K158" s="122"/>
      <c r="L158" s="102"/>
      <c r="M158" s="102"/>
      <c r="N158" s="102"/>
      <c r="O158" s="102"/>
      <c r="P158" s="102"/>
      <c r="Q158" s="108"/>
      <c r="R158" s="102"/>
      <c r="S158" s="102"/>
      <c r="T158" s="102"/>
      <c r="U158" s="102"/>
      <c r="V158" s="102"/>
      <c r="W158" s="102"/>
      <c r="X158" s="102"/>
      <c r="Y158" s="102"/>
      <c r="Z158" s="102"/>
      <c r="AA158" s="102"/>
      <c r="AB158" s="102"/>
      <c r="AC158" s="102"/>
      <c r="AD158" s="102"/>
      <c r="AE158" s="106"/>
      <c r="AF158" s="108"/>
      <c r="AG158" s="106"/>
      <c r="AH158" s="106" t="str">
        <f>+IF(OR(AF158=1,AF158&lt;=5),"Moderado",IF(OR(AF158=6,AF158&lt;=11),"Mayor","Catastrófico"))</f>
        <v>Moderado</v>
      </c>
      <c r="AI158" s="109"/>
      <c r="AJ158" s="106"/>
      <c r="AK158" s="111"/>
      <c r="AL158" s="111"/>
      <c r="AM158" s="114"/>
      <c r="AN158" s="114"/>
      <c r="AO158" s="89"/>
      <c r="AP158" s="114"/>
      <c r="AQ158" s="89"/>
      <c r="AR158" s="114"/>
      <c r="AS158" s="89"/>
      <c r="AT158" s="114"/>
      <c r="AU158" s="89"/>
      <c r="AV158" s="114"/>
      <c r="AW158" s="89"/>
      <c r="AX158" s="114"/>
      <c r="AY158" s="89"/>
      <c r="AZ158" s="114"/>
      <c r="BA158" s="89"/>
      <c r="BB158" s="100"/>
      <c r="BC158" s="100"/>
      <c r="BD158" s="114"/>
      <c r="BE158" s="100"/>
      <c r="BF158" s="100"/>
      <c r="BG158" s="100"/>
      <c r="BH158" s="101"/>
      <c r="BI158" s="104"/>
      <c r="BJ158" s="105"/>
      <c r="BK158" s="105"/>
      <c r="BL158" s="104"/>
      <c r="BM158" s="104"/>
      <c r="BN158" s="106"/>
      <c r="BO158" s="106"/>
      <c r="BP158" s="51"/>
      <c r="BQ158" s="51"/>
      <c r="BR158" s="51"/>
      <c r="BS158" s="51"/>
      <c r="BT158" s="51"/>
      <c r="BU158" s="51"/>
      <c r="BV158" s="51"/>
      <c r="BW158" s="51"/>
      <c r="BX158" s="51"/>
      <c r="BY158" s="51"/>
      <c r="BZ158" s="51"/>
      <c r="CA158" s="51"/>
      <c r="CB158" s="51"/>
      <c r="CC158" s="51"/>
      <c r="CD158" s="51"/>
      <c r="CE158" s="98"/>
      <c r="CF158" s="98"/>
      <c r="CG158" s="98"/>
      <c r="CH158" s="98"/>
      <c r="CI158" s="98"/>
      <c r="CJ158" s="98"/>
    </row>
    <row r="159" spans="1:88" ht="27.75" customHeight="1" x14ac:dyDescent="0.25">
      <c r="A159" s="116"/>
      <c r="B159" s="108"/>
      <c r="C159" s="117"/>
      <c r="D159" s="118"/>
      <c r="E159" s="108"/>
      <c r="F159" s="119"/>
      <c r="G159" s="106"/>
      <c r="H159" s="126"/>
      <c r="I159" s="128"/>
      <c r="J159" s="119"/>
      <c r="K159" s="196" t="s">
        <v>422</v>
      </c>
      <c r="L159" s="102"/>
      <c r="M159" s="102"/>
      <c r="N159" s="102"/>
      <c r="O159" s="102"/>
      <c r="P159" s="102"/>
      <c r="Q159" s="108"/>
      <c r="R159" s="102"/>
      <c r="S159" s="102"/>
      <c r="T159" s="102"/>
      <c r="U159" s="102"/>
      <c r="V159" s="102"/>
      <c r="W159" s="102"/>
      <c r="X159" s="102"/>
      <c r="Y159" s="102"/>
      <c r="Z159" s="102"/>
      <c r="AA159" s="102"/>
      <c r="AB159" s="102"/>
      <c r="AC159" s="102"/>
      <c r="AD159" s="102"/>
      <c r="AE159" s="106"/>
      <c r="AF159" s="108"/>
      <c r="AG159" s="106"/>
      <c r="AH159" s="106" t="str">
        <f>+IF(OR(AF159=1,AF159&lt;=5),"Moderado",IF(OR(AF159=6,AF159&lt;=11),"Mayor","Catastrófico"))</f>
        <v>Moderado</v>
      </c>
      <c r="AI159" s="109"/>
      <c r="AJ159" s="106"/>
      <c r="AK159" s="111"/>
      <c r="AL159" s="111"/>
      <c r="AM159" s="114"/>
      <c r="AN159" s="114"/>
      <c r="AO159" s="89"/>
      <c r="AP159" s="114"/>
      <c r="AQ159" s="89"/>
      <c r="AR159" s="114"/>
      <c r="AS159" s="89"/>
      <c r="AT159" s="114"/>
      <c r="AU159" s="89"/>
      <c r="AV159" s="114"/>
      <c r="AW159" s="89"/>
      <c r="AX159" s="114"/>
      <c r="AY159" s="89"/>
      <c r="AZ159" s="114"/>
      <c r="BA159" s="89"/>
      <c r="BB159" s="100"/>
      <c r="BC159" s="100"/>
      <c r="BD159" s="114"/>
      <c r="BE159" s="100"/>
      <c r="BF159" s="100"/>
      <c r="BG159" s="100"/>
      <c r="BH159" s="101"/>
      <c r="BI159" s="104"/>
      <c r="BJ159" s="105"/>
      <c r="BK159" s="105"/>
      <c r="BL159" s="104"/>
      <c r="BM159" s="104"/>
      <c r="BN159" s="106"/>
      <c r="BO159" s="106"/>
      <c r="BP159" s="51"/>
      <c r="BQ159" s="51"/>
      <c r="BR159" s="51"/>
      <c r="BS159" s="51"/>
      <c r="BT159" s="51"/>
      <c r="BU159" s="51"/>
      <c r="BV159" s="51"/>
      <c r="BW159" s="51"/>
      <c r="BX159" s="51"/>
      <c r="BY159" s="51"/>
      <c r="BZ159" s="51"/>
      <c r="CA159" s="51"/>
      <c r="CB159" s="51"/>
      <c r="CC159" s="51"/>
      <c r="CD159" s="51"/>
      <c r="CE159" s="98"/>
      <c r="CF159" s="98"/>
      <c r="CG159" s="98"/>
      <c r="CH159" s="98"/>
      <c r="CI159" s="98"/>
      <c r="CJ159" s="98"/>
    </row>
    <row r="160" spans="1:88" ht="34.5" customHeight="1" x14ac:dyDescent="0.25">
      <c r="A160" s="116"/>
      <c r="B160" s="108"/>
      <c r="C160" s="117"/>
      <c r="D160" s="118"/>
      <c r="E160" s="108"/>
      <c r="F160" s="119"/>
      <c r="G160" s="106"/>
      <c r="H160" s="126"/>
      <c r="I160" s="128"/>
      <c r="J160" s="119"/>
      <c r="K160" s="196"/>
      <c r="L160" s="102"/>
      <c r="M160" s="102"/>
      <c r="N160" s="102"/>
      <c r="O160" s="102"/>
      <c r="P160" s="102"/>
      <c r="Q160" s="108"/>
      <c r="R160" s="102"/>
      <c r="S160" s="102"/>
      <c r="T160" s="102"/>
      <c r="U160" s="102"/>
      <c r="V160" s="102"/>
      <c r="W160" s="102"/>
      <c r="X160" s="102"/>
      <c r="Y160" s="102"/>
      <c r="Z160" s="102"/>
      <c r="AA160" s="102"/>
      <c r="AB160" s="102"/>
      <c r="AC160" s="102"/>
      <c r="AD160" s="102"/>
      <c r="AE160" s="106"/>
      <c r="AF160" s="108"/>
      <c r="AG160" s="106"/>
      <c r="AH160" s="106" t="str">
        <f>+IF(OR(AF160=1,AF160&lt;=5),"Moderado",IF(OR(AF160=6,AF160&lt;=11),"Mayor","Catastrófico"))</f>
        <v>Moderado</v>
      </c>
      <c r="AI160" s="109"/>
      <c r="AJ160" s="106"/>
      <c r="AK160" s="111"/>
      <c r="AL160" s="111"/>
      <c r="AM160" s="114"/>
      <c r="AN160" s="114"/>
      <c r="AO160" s="89"/>
      <c r="AP160" s="114"/>
      <c r="AQ160" s="89"/>
      <c r="AR160" s="114"/>
      <c r="AS160" s="89"/>
      <c r="AT160" s="114"/>
      <c r="AU160" s="89"/>
      <c r="AV160" s="114"/>
      <c r="AW160" s="89"/>
      <c r="AX160" s="114"/>
      <c r="AY160" s="89"/>
      <c r="AZ160" s="114"/>
      <c r="BA160" s="89"/>
      <c r="BB160" s="100"/>
      <c r="BC160" s="100"/>
      <c r="BD160" s="114"/>
      <c r="BE160" s="100"/>
      <c r="BF160" s="100"/>
      <c r="BG160" s="100"/>
      <c r="BH160" s="101"/>
      <c r="BI160" s="104"/>
      <c r="BJ160" s="105"/>
      <c r="BK160" s="105"/>
      <c r="BL160" s="104"/>
      <c r="BM160" s="104"/>
      <c r="BN160" s="106"/>
      <c r="BO160" s="106"/>
      <c r="BP160" s="51"/>
      <c r="BQ160" s="51"/>
      <c r="BR160" s="51"/>
      <c r="BS160" s="51"/>
      <c r="BT160" s="51"/>
      <c r="BU160" s="51"/>
      <c r="BV160" s="51"/>
      <c r="BW160" s="51"/>
      <c r="BX160" s="51"/>
      <c r="BY160" s="51"/>
      <c r="BZ160" s="51"/>
      <c r="CA160" s="51"/>
      <c r="CB160" s="51"/>
      <c r="CC160" s="51"/>
      <c r="CD160" s="51"/>
      <c r="CE160" s="98"/>
      <c r="CF160" s="98"/>
      <c r="CG160" s="98"/>
      <c r="CH160" s="98"/>
      <c r="CI160" s="98"/>
      <c r="CJ160" s="98"/>
    </row>
    <row r="161" spans="1:88" ht="30.75" customHeight="1" x14ac:dyDescent="0.25">
      <c r="A161" s="116"/>
      <c r="B161" s="108"/>
      <c r="C161" s="117"/>
      <c r="D161" s="118"/>
      <c r="E161" s="108"/>
      <c r="F161" s="119"/>
      <c r="G161" s="106"/>
      <c r="H161" s="124"/>
      <c r="I161" s="129"/>
      <c r="J161" s="119"/>
      <c r="K161" s="196"/>
      <c r="L161" s="102"/>
      <c r="M161" s="102"/>
      <c r="N161" s="102"/>
      <c r="O161" s="102"/>
      <c r="P161" s="102"/>
      <c r="Q161" s="108"/>
      <c r="R161" s="102"/>
      <c r="S161" s="102"/>
      <c r="T161" s="102"/>
      <c r="U161" s="102"/>
      <c r="V161" s="102"/>
      <c r="W161" s="102"/>
      <c r="X161" s="102"/>
      <c r="Y161" s="102"/>
      <c r="Z161" s="102"/>
      <c r="AA161" s="102"/>
      <c r="AB161" s="102"/>
      <c r="AC161" s="102"/>
      <c r="AD161" s="102"/>
      <c r="AE161" s="106"/>
      <c r="AF161" s="108"/>
      <c r="AG161" s="106"/>
      <c r="AH161" s="106" t="str">
        <f>+IF(OR(AF161=1,AF161&lt;=5),"Moderado",IF(OR(AF161=6,AF161&lt;=11),"Mayor","Catastrófico"))</f>
        <v>Moderado</v>
      </c>
      <c r="AI161" s="109"/>
      <c r="AJ161" s="106"/>
      <c r="AK161" s="112"/>
      <c r="AL161" s="112"/>
      <c r="AM161" s="115"/>
      <c r="AN161" s="115"/>
      <c r="AO161" s="89"/>
      <c r="AP161" s="115"/>
      <c r="AQ161" s="89"/>
      <c r="AR161" s="115"/>
      <c r="AS161" s="89"/>
      <c r="AT161" s="115"/>
      <c r="AU161" s="89"/>
      <c r="AV161" s="115"/>
      <c r="AW161" s="89"/>
      <c r="AX161" s="115"/>
      <c r="AY161" s="89"/>
      <c r="AZ161" s="115"/>
      <c r="BA161" s="89"/>
      <c r="BB161" s="107"/>
      <c r="BC161" s="107"/>
      <c r="BD161" s="115"/>
      <c r="BE161" s="107"/>
      <c r="BF161" s="107"/>
      <c r="BG161" s="107"/>
      <c r="BH161" s="101"/>
      <c r="BI161" s="104"/>
      <c r="BJ161" s="105"/>
      <c r="BK161" s="105"/>
      <c r="BL161" s="104"/>
      <c r="BM161" s="104"/>
      <c r="BN161" s="106"/>
      <c r="BO161" s="106"/>
      <c r="BP161" s="51"/>
      <c r="BQ161" s="51"/>
      <c r="BR161" s="51"/>
      <c r="BS161" s="51"/>
      <c r="BT161" s="51"/>
      <c r="BU161" s="51"/>
      <c r="BV161" s="51"/>
      <c r="BW161" s="51"/>
      <c r="BX161" s="51"/>
      <c r="BY161" s="51"/>
      <c r="BZ161" s="51"/>
      <c r="CA161" s="51"/>
      <c r="CB161" s="51"/>
      <c r="CC161" s="51"/>
      <c r="CD161" s="51"/>
      <c r="CE161" s="98"/>
      <c r="CF161" s="98"/>
      <c r="CG161" s="98"/>
      <c r="CH161" s="98"/>
      <c r="CI161" s="98"/>
      <c r="CJ161" s="98"/>
    </row>
    <row r="162" spans="1:88" ht="38.25" customHeight="1" x14ac:dyDescent="0.25">
      <c r="A162" s="116" t="s">
        <v>457</v>
      </c>
      <c r="B162" s="108" t="s">
        <v>424</v>
      </c>
      <c r="C162" s="117" t="s">
        <v>427</v>
      </c>
      <c r="D162" s="118" t="str">
        <f>'Riesgo Corrupción'!C51</f>
        <v>Afectación reputacional por inadecuado uso de prendas y elementos institucionales en beneficio propio o de un tercero para acceder a eventos públicos o privados de complejidad alta en el SUGA y partidos de fútbol acompañados por el programa de goles en paz 2.0</v>
      </c>
      <c r="E162" s="108" t="s">
        <v>318</v>
      </c>
      <c r="F162" s="119" t="s">
        <v>124</v>
      </c>
      <c r="G162" s="106" t="s">
        <v>143</v>
      </c>
      <c r="H162" s="93" t="s">
        <v>428</v>
      </c>
      <c r="I162" s="90" t="s">
        <v>296</v>
      </c>
      <c r="J162" s="119" t="s">
        <v>126</v>
      </c>
      <c r="K162" s="120" t="s">
        <v>432</v>
      </c>
      <c r="L162" s="102" t="s">
        <v>168</v>
      </c>
      <c r="M162" s="102" t="s">
        <v>172</v>
      </c>
      <c r="N162" s="102" t="s">
        <v>168</v>
      </c>
      <c r="O162" s="102" t="s">
        <v>168</v>
      </c>
      <c r="P162" s="102" t="s">
        <v>168</v>
      </c>
      <c r="Q162" s="108" t="s">
        <v>172</v>
      </c>
      <c r="R162" s="102" t="s">
        <v>168</v>
      </c>
      <c r="S162" s="102" t="s">
        <v>172</v>
      </c>
      <c r="T162" s="102" t="s">
        <v>172</v>
      </c>
      <c r="U162" s="102" t="s">
        <v>168</v>
      </c>
      <c r="V162" s="102" t="s">
        <v>168</v>
      </c>
      <c r="W162" s="102" t="s">
        <v>168</v>
      </c>
      <c r="X162" s="102" t="s">
        <v>172</v>
      </c>
      <c r="Y162" s="102" t="s">
        <v>168</v>
      </c>
      <c r="Z162" s="102" t="s">
        <v>168</v>
      </c>
      <c r="AA162" s="102" t="s">
        <v>172</v>
      </c>
      <c r="AB162" s="102" t="s">
        <v>172</v>
      </c>
      <c r="AC162" s="102" t="s">
        <v>172</v>
      </c>
      <c r="AD162" s="102" t="s">
        <v>172</v>
      </c>
      <c r="AE162" s="106">
        <f>COUNTIF(L162:AD167, "SI")</f>
        <v>10</v>
      </c>
      <c r="AF162" s="108" t="s">
        <v>130</v>
      </c>
      <c r="AG162" s="106">
        <f>+VLOOKUP(AF162,[6]Listados!$K$8:$L$12,2,0)</f>
        <v>3</v>
      </c>
      <c r="AH162" s="106" t="str">
        <f>+IF(OR(AE162=1,AE162&lt;=5),"Moderado",IF(OR(AE162=6,AE162&lt;=11),"Mayor","Catastrófico"))</f>
        <v>Mayor</v>
      </c>
      <c r="AI162" s="109"/>
      <c r="AJ162" s="106" t="str">
        <f>IF(AND(AF162&lt;&gt;"",AH162&lt;&gt;""),VLOOKUP(AF162&amp;AH162,Listados!$M$3:$N$27,2,FALSE),"")</f>
        <v>Extremo</v>
      </c>
      <c r="AK162" s="133" t="str">
        <f>'Descripción del Control '!B27</f>
        <v>El director/a de convivencia y diálogo social y/o El/la/los profesional(es) designado(a), para cada tema de la dirección, cada vez que ingrese un integrante nuevo a la dirección debe realizar una capacitación acerca de las obligaciones o funciones/obligaciones según modalidad de contratación, normativa, actividades a desarrollar, documentos y formatos vigentes para garantizar el conocimiento y funcionamiento del tema y hacer buen uso de las prendas y elementos institucionales entregados para el desarrollo de sus obligaciones y registrarlo en el formato GDI-GPD-F029 Evidencia de Reunión.</v>
      </c>
      <c r="AL162" s="133" t="s">
        <v>428</v>
      </c>
      <c r="AM162" s="113" t="s">
        <v>107</v>
      </c>
      <c r="AN162" s="102" t="s">
        <v>168</v>
      </c>
      <c r="AO162" s="89">
        <f>+IF(AN162="si",15,"")</f>
        <v>15</v>
      </c>
      <c r="AP162" s="113" t="s">
        <v>168</v>
      </c>
      <c r="AQ162" s="89">
        <f>+IF(AP162="si",15,"")</f>
        <v>15</v>
      </c>
      <c r="AR162" s="102" t="s">
        <v>168</v>
      </c>
      <c r="AS162" s="89">
        <f>+IF(AR162="si",15,"")</f>
        <v>15</v>
      </c>
      <c r="AT162" s="102" t="s">
        <v>191</v>
      </c>
      <c r="AU162" s="89">
        <f>+IF(AT162="Prevenir",15,IF(AT162="Detectar",10,""))</f>
        <v>15</v>
      </c>
      <c r="AV162" s="102" t="s">
        <v>168</v>
      </c>
      <c r="AW162" s="89">
        <f>+IF(AV162="si",15,"")</f>
        <v>15</v>
      </c>
      <c r="AX162" s="102" t="s">
        <v>168</v>
      </c>
      <c r="AY162" s="89">
        <f>+IF(AX162="si",15,"")</f>
        <v>15</v>
      </c>
      <c r="AZ162" s="102" t="s">
        <v>169</v>
      </c>
      <c r="BA162" s="89">
        <f>+IF(AZ162="Completa",10,IF(AZ162="Incompleta",5,""))</f>
        <v>10</v>
      </c>
      <c r="BB162" s="101">
        <f>IF((SUM(AO162,AQ162,AS162,AU162,AW162,AY162,BA162)=0),"",(SUM(AO162,AQ162,AS162,AU162,AW162,AY162,BA162)))</f>
        <v>100</v>
      </c>
      <c r="BC162" s="101" t="str">
        <f>IF(BB162&lt;=85,"Débil",IF(BB162&lt;=95,"Moderado",IF(BB162=100,"Fuerte","")))</f>
        <v>Fuerte</v>
      </c>
      <c r="BD162" s="113" t="s">
        <v>170</v>
      </c>
      <c r="BE162" s="99" t="str">
        <f t="shared" ref="BE162:BE166" si="45">+IF(BD162="siempre","Fuerte",IF(BD162="Algunas veces","Moderado","Débil"))</f>
        <v>Fuerte</v>
      </c>
      <c r="BF162" s="101" t="str">
        <f>IF(AND(BC162="Fuerte",BE162="Fuerte"),"Fuerte",IF(AND(BC162="Fuerte",BE162="Moderado"),"Moderado",IF(AND(BC162="Moderado",BE162="Fuerte"),"Moderado",IF(AND(BC162="Moderado",BE162="Moderado"),"Moderado","Débil"))))</f>
        <v>Fuerte</v>
      </c>
      <c r="BG162" s="99">
        <f t="shared" ref="BG162:BG166" si="46">IF(ISBLANK(BF162),"",IF(BF162="Débil", 0, IF(BF162="Moderado",50,100)))</f>
        <v>100</v>
      </c>
      <c r="BH162" s="103">
        <f>AVERAGE(BG162:BG167)</f>
        <v>83.333333333333329</v>
      </c>
      <c r="BI162" s="104" t="str">
        <f>IF(BH162&lt;=50, "Débil", IF(BH162&lt;=99,"Moderado","Fuerte"))</f>
        <v>Moderado</v>
      </c>
      <c r="BJ162" s="105">
        <f>+IF(BI162="Fuerte",2,IF(BI162="Moderado",1,0))</f>
        <v>1</v>
      </c>
      <c r="BK162" s="105">
        <f>+AG162-BJ162</f>
        <v>2</v>
      </c>
      <c r="BL162" s="130" t="str">
        <f>+VLOOKUP(BK162,Listados!$J$18:$K$24,2,TRUE)</f>
        <v>Improbable</v>
      </c>
      <c r="BM162" s="104" t="str">
        <f>IF(ISBLANK(AH162),"",AH162)</f>
        <v>Mayor</v>
      </c>
      <c r="BN162" s="106" t="str">
        <f>IF(AND(BL162&lt;&gt;"",BM162&lt;&gt;""),VLOOKUP(BL162&amp;BM162,Listados!$M$3:$N$27,2,FALSE),"")</f>
        <v>Alto</v>
      </c>
      <c r="BO162" s="106" t="str">
        <f>+VLOOKUP(BN162,Listados!$P$3:$Q$6,2,FALSE)</f>
        <v>Reducir el riesgo</v>
      </c>
      <c r="BP162" s="51"/>
      <c r="BQ162" s="51"/>
      <c r="BR162" s="51"/>
      <c r="BS162" s="51"/>
      <c r="BT162" s="51"/>
      <c r="BU162" s="51"/>
      <c r="BV162" s="51"/>
      <c r="BW162" s="51"/>
      <c r="BX162" s="51"/>
      <c r="BY162" s="51"/>
      <c r="BZ162" s="51"/>
      <c r="CA162" s="51"/>
      <c r="CB162" s="51"/>
      <c r="CC162" s="51"/>
      <c r="CD162" s="51"/>
      <c r="CE162" s="98" t="s">
        <v>318</v>
      </c>
      <c r="CF162" s="98" t="s">
        <v>318</v>
      </c>
      <c r="CG162" s="98" t="s">
        <v>318</v>
      </c>
      <c r="CH162" s="98" t="s">
        <v>318</v>
      </c>
      <c r="CI162" s="98" t="s">
        <v>318</v>
      </c>
      <c r="CJ162" s="98" t="s">
        <v>318</v>
      </c>
    </row>
    <row r="163" spans="1:88" ht="51" customHeight="1" x14ac:dyDescent="0.25">
      <c r="A163" s="116"/>
      <c r="B163" s="108"/>
      <c r="C163" s="117"/>
      <c r="D163" s="118"/>
      <c r="E163" s="108"/>
      <c r="F163" s="119"/>
      <c r="G163" s="106"/>
      <c r="H163" s="93" t="s">
        <v>429</v>
      </c>
      <c r="I163" s="90" t="s">
        <v>296</v>
      </c>
      <c r="J163" s="119"/>
      <c r="K163" s="121"/>
      <c r="L163" s="102"/>
      <c r="M163" s="102"/>
      <c r="N163" s="102"/>
      <c r="O163" s="102"/>
      <c r="P163" s="102"/>
      <c r="Q163" s="108"/>
      <c r="R163" s="102"/>
      <c r="S163" s="102"/>
      <c r="T163" s="102"/>
      <c r="U163" s="102"/>
      <c r="V163" s="102"/>
      <c r="W163" s="102"/>
      <c r="X163" s="102"/>
      <c r="Y163" s="102"/>
      <c r="Z163" s="102"/>
      <c r="AA163" s="102"/>
      <c r="AB163" s="102"/>
      <c r="AC163" s="102"/>
      <c r="AD163" s="102"/>
      <c r="AE163" s="106"/>
      <c r="AF163" s="108"/>
      <c r="AG163" s="106"/>
      <c r="AH163" s="106" t="str">
        <f>+IF(OR(AF163=1,AF163&lt;=5),"Moderado",IF(OR(AF163=6,AF163&lt;=11),"Mayor","Catastrófico"))</f>
        <v>Moderado</v>
      </c>
      <c r="AI163" s="109"/>
      <c r="AJ163" s="106"/>
      <c r="AK163" s="133"/>
      <c r="AL163" s="133"/>
      <c r="AM163" s="114"/>
      <c r="AN163" s="102"/>
      <c r="AO163" s="89"/>
      <c r="AP163" s="114"/>
      <c r="AQ163" s="89"/>
      <c r="AR163" s="102"/>
      <c r="AS163" s="89"/>
      <c r="AT163" s="102"/>
      <c r="AU163" s="89"/>
      <c r="AV163" s="102"/>
      <c r="AW163" s="89"/>
      <c r="AX163" s="102"/>
      <c r="AY163" s="89"/>
      <c r="AZ163" s="102"/>
      <c r="BA163" s="89"/>
      <c r="BB163" s="101"/>
      <c r="BC163" s="101"/>
      <c r="BD163" s="114"/>
      <c r="BE163" s="100"/>
      <c r="BF163" s="101"/>
      <c r="BG163" s="100"/>
      <c r="BH163" s="103"/>
      <c r="BI163" s="104"/>
      <c r="BJ163" s="105"/>
      <c r="BK163" s="105"/>
      <c r="BL163" s="131"/>
      <c r="BM163" s="104"/>
      <c r="BN163" s="106"/>
      <c r="BO163" s="106"/>
      <c r="BP163" s="51"/>
      <c r="BQ163" s="51"/>
      <c r="BR163" s="51"/>
      <c r="BS163" s="51"/>
      <c r="BT163" s="51"/>
      <c r="BU163" s="51"/>
      <c r="BV163" s="51"/>
      <c r="BW163" s="51"/>
      <c r="BX163" s="51"/>
      <c r="BY163" s="51"/>
      <c r="BZ163" s="51"/>
      <c r="CA163" s="51"/>
      <c r="CB163" s="51"/>
      <c r="CC163" s="51"/>
      <c r="CD163" s="51"/>
      <c r="CE163" s="98"/>
      <c r="CF163" s="98"/>
      <c r="CG163" s="98"/>
      <c r="CH163" s="98"/>
      <c r="CI163" s="98"/>
      <c r="CJ163" s="98"/>
    </row>
    <row r="164" spans="1:88" ht="31.5" customHeight="1" x14ac:dyDescent="0.25">
      <c r="A164" s="116"/>
      <c r="B164" s="108"/>
      <c r="C164" s="117"/>
      <c r="D164" s="118"/>
      <c r="E164" s="108"/>
      <c r="F164" s="119"/>
      <c r="G164" s="106"/>
      <c r="H164" s="123" t="s">
        <v>430</v>
      </c>
      <c r="I164" s="125" t="s">
        <v>296</v>
      </c>
      <c r="J164" s="119"/>
      <c r="K164" s="121"/>
      <c r="L164" s="102"/>
      <c r="M164" s="102"/>
      <c r="N164" s="102"/>
      <c r="O164" s="102"/>
      <c r="P164" s="102"/>
      <c r="Q164" s="108"/>
      <c r="R164" s="102"/>
      <c r="S164" s="102"/>
      <c r="T164" s="102"/>
      <c r="U164" s="102"/>
      <c r="V164" s="102"/>
      <c r="W164" s="102"/>
      <c r="X164" s="102"/>
      <c r="Y164" s="102"/>
      <c r="Z164" s="102"/>
      <c r="AA164" s="102"/>
      <c r="AB164" s="102"/>
      <c r="AC164" s="102"/>
      <c r="AD164" s="102"/>
      <c r="AE164" s="106"/>
      <c r="AF164" s="108"/>
      <c r="AG164" s="106"/>
      <c r="AH164" s="106" t="str">
        <f>+IF(OR(AF164=1,AF164&lt;=5),"Moderado",IF(OR(AF164=6,AF164&lt;=11),"Mayor","Catastrófico"))</f>
        <v>Moderado</v>
      </c>
      <c r="AI164" s="109"/>
      <c r="AJ164" s="106"/>
      <c r="AK164" s="133" t="str">
        <f>'Descripción del Control '!C27</f>
        <v>El director/a o el servidor(a) designado(a), cada vez que un contratista termine su contrato de prestación de servicios o un funcionario se desvincule de la entidad o cambie de área, debe hacer entrega de prendas y material de uso exclusivo de la dirección para garantizar que no se tenga uso diferente a los fines institucionales y registrar la entrega en el formato GDI-GPD-F029 Evidencia de Reunión.</v>
      </c>
      <c r="AL164" s="133" t="s">
        <v>430</v>
      </c>
      <c r="AM164" s="102" t="s">
        <v>107</v>
      </c>
      <c r="AN164" s="102" t="s">
        <v>168</v>
      </c>
      <c r="AO164" s="89">
        <f>+IF(AN164="si",15,"")</f>
        <v>15</v>
      </c>
      <c r="AP164" s="113" t="s">
        <v>168</v>
      </c>
      <c r="AQ164" s="89">
        <f>+IF(AP164="si",15,"")</f>
        <v>15</v>
      </c>
      <c r="AR164" s="102" t="s">
        <v>168</v>
      </c>
      <c r="AS164" s="89">
        <f>+IF(AR164="si",15,"")</f>
        <v>15</v>
      </c>
      <c r="AT164" s="102" t="s">
        <v>191</v>
      </c>
      <c r="AU164" s="89">
        <f>+IF(AT164="Prevenir",15,IF(AT164="Detectar",10,""))</f>
        <v>15</v>
      </c>
      <c r="AV164" s="102" t="s">
        <v>168</v>
      </c>
      <c r="AW164" s="89">
        <f>+IF(AV164="si",15,"")</f>
        <v>15</v>
      </c>
      <c r="AX164" s="102" t="s">
        <v>168</v>
      </c>
      <c r="AY164" s="89">
        <f>+IF(AX164="si",15,"")</f>
        <v>15</v>
      </c>
      <c r="AZ164" s="102" t="s">
        <v>169</v>
      </c>
      <c r="BA164" s="89">
        <f>+IF(AZ164="Completa",10,IF(AZ164="Incompleta",5,""))</f>
        <v>10</v>
      </c>
      <c r="BB164" s="101">
        <f>IF((SUM(AO164,AQ164,AS164,AU164,AW164,AY164,BA164)=0),"",(SUM(AO164,AQ164,AS164,AU164,AW164,AY164,BA164)))</f>
        <v>100</v>
      </c>
      <c r="BC164" s="101" t="str">
        <f>IF(BB164&lt;=85,"Débil",IF(BB164&lt;=95,"Moderado",IF(BB164=100,"Fuerte","")))</f>
        <v>Fuerte</v>
      </c>
      <c r="BD164" s="113" t="s">
        <v>170</v>
      </c>
      <c r="BE164" s="99" t="str">
        <f t="shared" si="45"/>
        <v>Fuerte</v>
      </c>
      <c r="BF164" s="101" t="str">
        <f>IF(AND(BC164="Fuerte",BE164="Fuerte"),"Fuerte",IF(AND(BC164="Fuerte",BE164="Moderado"),"Moderado",IF(AND(BC164="Moderado",BE164="Fuerte"),"Moderado",IF(AND(BC164="Moderado",BE164="Moderado"),"Moderado","Débil"))))</f>
        <v>Fuerte</v>
      </c>
      <c r="BG164" s="99">
        <f t="shared" si="46"/>
        <v>100</v>
      </c>
      <c r="BH164" s="103"/>
      <c r="BI164" s="104"/>
      <c r="BJ164" s="105"/>
      <c r="BK164" s="105"/>
      <c r="BL164" s="131"/>
      <c r="BM164" s="104"/>
      <c r="BN164" s="106"/>
      <c r="BO164" s="106"/>
      <c r="BP164" s="51"/>
      <c r="BQ164" s="51"/>
      <c r="BR164" s="51"/>
      <c r="BS164" s="51"/>
      <c r="BT164" s="51"/>
      <c r="BU164" s="51"/>
      <c r="BV164" s="51"/>
      <c r="BW164" s="51"/>
      <c r="BX164" s="51"/>
      <c r="BY164" s="51"/>
      <c r="BZ164" s="51"/>
      <c r="CA164" s="51"/>
      <c r="CB164" s="51"/>
      <c r="CC164" s="51"/>
      <c r="CD164" s="51"/>
      <c r="CE164" s="98"/>
      <c r="CF164" s="98"/>
      <c r="CG164" s="98"/>
      <c r="CH164" s="98"/>
      <c r="CI164" s="98"/>
      <c r="CJ164" s="98"/>
    </row>
    <row r="165" spans="1:88" ht="39" customHeight="1" x14ac:dyDescent="0.25">
      <c r="A165" s="116"/>
      <c r="B165" s="108"/>
      <c r="C165" s="117"/>
      <c r="D165" s="118"/>
      <c r="E165" s="108"/>
      <c r="F165" s="119"/>
      <c r="G165" s="106"/>
      <c r="H165" s="124"/>
      <c r="I165" s="125"/>
      <c r="J165" s="119"/>
      <c r="K165" s="121"/>
      <c r="L165" s="102"/>
      <c r="M165" s="102"/>
      <c r="N165" s="102"/>
      <c r="O165" s="102"/>
      <c r="P165" s="102"/>
      <c r="Q165" s="108"/>
      <c r="R165" s="102"/>
      <c r="S165" s="102"/>
      <c r="T165" s="102"/>
      <c r="U165" s="102"/>
      <c r="V165" s="102"/>
      <c r="W165" s="102"/>
      <c r="X165" s="102"/>
      <c r="Y165" s="102"/>
      <c r="Z165" s="102"/>
      <c r="AA165" s="102"/>
      <c r="AB165" s="102"/>
      <c r="AC165" s="102"/>
      <c r="AD165" s="102"/>
      <c r="AE165" s="106"/>
      <c r="AF165" s="108"/>
      <c r="AG165" s="106"/>
      <c r="AH165" s="106" t="str">
        <f>+IF(OR(AF165=1,AF165&lt;=5),"Moderado",IF(OR(AF165=6,AF165&lt;=11),"Mayor","Catastrófico"))</f>
        <v>Moderado</v>
      </c>
      <c r="AI165" s="109"/>
      <c r="AJ165" s="106"/>
      <c r="AK165" s="133"/>
      <c r="AL165" s="133"/>
      <c r="AM165" s="102"/>
      <c r="AN165" s="102"/>
      <c r="AO165" s="89"/>
      <c r="AP165" s="114"/>
      <c r="AQ165" s="89"/>
      <c r="AR165" s="102"/>
      <c r="AS165" s="89"/>
      <c r="AT165" s="102"/>
      <c r="AU165" s="89"/>
      <c r="AV165" s="102"/>
      <c r="AW165" s="89"/>
      <c r="AX165" s="102"/>
      <c r="AY165" s="89"/>
      <c r="AZ165" s="102"/>
      <c r="BA165" s="89"/>
      <c r="BB165" s="101"/>
      <c r="BC165" s="101"/>
      <c r="BD165" s="114"/>
      <c r="BE165" s="100"/>
      <c r="BF165" s="101"/>
      <c r="BG165" s="100"/>
      <c r="BH165" s="103"/>
      <c r="BI165" s="104"/>
      <c r="BJ165" s="105"/>
      <c r="BK165" s="105"/>
      <c r="BL165" s="131"/>
      <c r="BM165" s="104"/>
      <c r="BN165" s="106"/>
      <c r="BO165" s="106"/>
      <c r="BP165" s="51"/>
      <c r="BQ165" s="51"/>
      <c r="BR165" s="51"/>
      <c r="BS165" s="51"/>
      <c r="BT165" s="51"/>
      <c r="BU165" s="51"/>
      <c r="BV165" s="51"/>
      <c r="BW165" s="51"/>
      <c r="BX165" s="51"/>
      <c r="BY165" s="51"/>
      <c r="BZ165" s="51"/>
      <c r="CA165" s="51"/>
      <c r="CB165" s="51"/>
      <c r="CC165" s="51"/>
      <c r="CD165" s="51"/>
      <c r="CE165" s="98"/>
      <c r="CF165" s="98"/>
      <c r="CG165" s="98"/>
      <c r="CH165" s="98"/>
      <c r="CI165" s="98"/>
      <c r="CJ165" s="98"/>
    </row>
    <row r="166" spans="1:88" ht="68.25" customHeight="1" x14ac:dyDescent="0.25">
      <c r="A166" s="116"/>
      <c r="B166" s="108"/>
      <c r="C166" s="117"/>
      <c r="D166" s="118"/>
      <c r="E166" s="108"/>
      <c r="F166" s="119"/>
      <c r="G166" s="106"/>
      <c r="H166" s="123" t="s">
        <v>431</v>
      </c>
      <c r="I166" s="125" t="s">
        <v>296</v>
      </c>
      <c r="J166" s="119"/>
      <c r="K166" s="121"/>
      <c r="L166" s="102"/>
      <c r="M166" s="102"/>
      <c r="N166" s="102"/>
      <c r="O166" s="102"/>
      <c r="P166" s="102"/>
      <c r="Q166" s="108"/>
      <c r="R166" s="102"/>
      <c r="S166" s="102"/>
      <c r="T166" s="102"/>
      <c r="U166" s="102"/>
      <c r="V166" s="102"/>
      <c r="W166" s="102"/>
      <c r="X166" s="102"/>
      <c r="Y166" s="102"/>
      <c r="Z166" s="102"/>
      <c r="AA166" s="102"/>
      <c r="AB166" s="102"/>
      <c r="AC166" s="102"/>
      <c r="AD166" s="102"/>
      <c r="AE166" s="106"/>
      <c r="AF166" s="108"/>
      <c r="AG166" s="106"/>
      <c r="AH166" s="106" t="str">
        <f>+IF(OR(AF166=1,AF166&lt;=5),"Moderado",IF(OR(AF166=6,AF166&lt;=11),"Mayor","Catastrófico"))</f>
        <v>Moderado</v>
      </c>
      <c r="AI166" s="109"/>
      <c r="AJ166" s="106"/>
      <c r="AK166" s="133" t="str">
        <f>'Descripción del Control '!D27</f>
        <v>Cada vez que se acompañe un evento en representación de la dirección de convivencia y diálogo social el profesional delegado por el director de la DCDS realiza un listado del equipo requerido para garantizar el ingreso solo de personal autorizado para el cumplimiento de las funciones, en caso que una persona diferente al listado llegue al evento se dará aviso al director para su respectiva validación, de ser autorizado se deja soportado en el formato GDI-GPD-F029 Evidencia de Reunión y/o mediante correo electrónico, de no tener autorización el director de convivencia y diálogo social, realiza el seguimiento y requerimiento en el marco del contrato de prestación servicios por parte del supervisor soportado en el formato GDI-GPD-F029 Evidencia de Reunión.
Con relación a los funcionarios públicos que realicen esta acción, se da traslado a la oficina de asuntos disciplinarios, mediante memorando, para que se determine si se incurrio en una falta disciplinaria y se tomen las medidas correspondientes. 
Finalmente, en caso de que la persona que ingrese sea un tercero ajeno a la Secretaria Distrital de Gobierno, portando implementos de uso exclusivo de esta entidad, se realiza la denuncia  respectiva ante las autoridades correspondientes.</v>
      </c>
      <c r="AL166" s="133" t="s">
        <v>431</v>
      </c>
      <c r="AM166" s="102" t="s">
        <v>175</v>
      </c>
      <c r="AN166" s="102" t="s">
        <v>168</v>
      </c>
      <c r="AO166" s="89">
        <f>+IF(AN166="si",15,"")</f>
        <v>15</v>
      </c>
      <c r="AP166" s="102" t="s">
        <v>168</v>
      </c>
      <c r="AQ166" s="89">
        <f>+IF(AP166="si",15,"")</f>
        <v>15</v>
      </c>
      <c r="AR166" s="102" t="s">
        <v>168</v>
      </c>
      <c r="AS166" s="89">
        <f>+IF(AR166="si",15,"")</f>
        <v>15</v>
      </c>
      <c r="AT166" s="102" t="s">
        <v>192</v>
      </c>
      <c r="AU166" s="89">
        <f>+IF(AT166="Prevenir",15,IF(AT166="Detectar",10,""))</f>
        <v>10</v>
      </c>
      <c r="AV166" s="102" t="s">
        <v>168</v>
      </c>
      <c r="AW166" s="89">
        <f>+IF(AV166="si",15,"")</f>
        <v>15</v>
      </c>
      <c r="AX166" s="102" t="s">
        <v>168</v>
      </c>
      <c r="AY166" s="89">
        <f>+IF(AX166="si",15,"")</f>
        <v>15</v>
      </c>
      <c r="AZ166" s="102" t="s">
        <v>169</v>
      </c>
      <c r="BA166" s="89">
        <f>+IF(AZ166="Completa",10,IF(AZ166="Incompleta",5,""))</f>
        <v>10</v>
      </c>
      <c r="BB166" s="101">
        <f>IF((SUM(AO166,AQ166,AS166,AU166,AW166,AY166,BA166)=0),"",(SUM(AO166,AQ166,AS166,AU166,AW166,AY166,BA166)))</f>
        <v>95</v>
      </c>
      <c r="BC166" s="101" t="str">
        <f>IF(BB166&lt;=85,"Débil",IF(BB166&lt;=95,"Moderado",IF(BB166=100,"Fuerte","")))</f>
        <v>Moderado</v>
      </c>
      <c r="BD166" s="102" t="s">
        <v>170</v>
      </c>
      <c r="BE166" s="101" t="str">
        <f t="shared" si="45"/>
        <v>Fuerte</v>
      </c>
      <c r="BF166" s="101" t="str">
        <f>IF(AND(BC166="Fuerte",BE166="Fuerte"),"Fuerte",IF(AND(BC166="Fuerte",BE166="Moderado"),"Moderado",IF(AND(BC166="Moderado",BE166="Fuerte"),"Moderado",IF(AND(BC166="Moderado",BE166="Moderado"),"Moderado","Débil"))))</f>
        <v>Moderado</v>
      </c>
      <c r="BG166" s="101">
        <f t="shared" si="46"/>
        <v>50</v>
      </c>
      <c r="BH166" s="103"/>
      <c r="BI166" s="104"/>
      <c r="BJ166" s="105"/>
      <c r="BK166" s="105"/>
      <c r="BL166" s="131"/>
      <c r="BM166" s="104"/>
      <c r="BN166" s="106"/>
      <c r="BO166" s="106"/>
      <c r="BP166" s="51"/>
      <c r="BQ166" s="51"/>
      <c r="BR166" s="51"/>
      <c r="BS166" s="51"/>
      <c r="BT166" s="51"/>
      <c r="BU166" s="51"/>
      <c r="BV166" s="51"/>
      <c r="BW166" s="51"/>
      <c r="BX166" s="51"/>
      <c r="BY166" s="51"/>
      <c r="BZ166" s="51"/>
      <c r="CA166" s="51"/>
      <c r="CB166" s="51"/>
      <c r="CC166" s="51"/>
      <c r="CD166" s="51"/>
      <c r="CE166" s="98"/>
      <c r="CF166" s="98"/>
      <c r="CG166" s="98"/>
      <c r="CH166" s="98"/>
      <c r="CI166" s="98"/>
      <c r="CJ166" s="98"/>
    </row>
    <row r="167" spans="1:88" ht="108" customHeight="1" x14ac:dyDescent="0.25">
      <c r="A167" s="116"/>
      <c r="B167" s="108"/>
      <c r="C167" s="117"/>
      <c r="D167" s="118"/>
      <c r="E167" s="108"/>
      <c r="F167" s="119"/>
      <c r="G167" s="106"/>
      <c r="H167" s="124"/>
      <c r="I167" s="125"/>
      <c r="J167" s="119"/>
      <c r="K167" s="122"/>
      <c r="L167" s="102"/>
      <c r="M167" s="102"/>
      <c r="N167" s="102"/>
      <c r="O167" s="102"/>
      <c r="P167" s="102"/>
      <c r="Q167" s="108"/>
      <c r="R167" s="102"/>
      <c r="S167" s="102"/>
      <c r="T167" s="102"/>
      <c r="U167" s="102"/>
      <c r="V167" s="102"/>
      <c r="W167" s="102"/>
      <c r="X167" s="102"/>
      <c r="Y167" s="102"/>
      <c r="Z167" s="102"/>
      <c r="AA167" s="102"/>
      <c r="AB167" s="102"/>
      <c r="AC167" s="102"/>
      <c r="AD167" s="102"/>
      <c r="AE167" s="106"/>
      <c r="AF167" s="108"/>
      <c r="AG167" s="106"/>
      <c r="AH167" s="106" t="str">
        <f>+IF(OR(AF167=1,AF167&lt;=5),"Moderado",IF(OR(AF167=6,AF167&lt;=11),"Mayor","Catastrófico"))</f>
        <v>Moderado</v>
      </c>
      <c r="AI167" s="109"/>
      <c r="AJ167" s="106"/>
      <c r="AK167" s="133"/>
      <c r="AL167" s="133"/>
      <c r="AM167" s="102"/>
      <c r="AN167" s="102"/>
      <c r="AO167" s="89"/>
      <c r="AP167" s="102"/>
      <c r="AQ167" s="89"/>
      <c r="AR167" s="102"/>
      <c r="AS167" s="89"/>
      <c r="AT167" s="102"/>
      <c r="AU167" s="89"/>
      <c r="AV167" s="102"/>
      <c r="AW167" s="89"/>
      <c r="AX167" s="102"/>
      <c r="AY167" s="89"/>
      <c r="AZ167" s="102"/>
      <c r="BA167" s="89"/>
      <c r="BB167" s="101"/>
      <c r="BC167" s="101"/>
      <c r="BD167" s="102"/>
      <c r="BE167" s="101"/>
      <c r="BF167" s="101"/>
      <c r="BG167" s="101"/>
      <c r="BH167" s="103"/>
      <c r="BI167" s="104"/>
      <c r="BJ167" s="105"/>
      <c r="BK167" s="105"/>
      <c r="BL167" s="132"/>
      <c r="BM167" s="104"/>
      <c r="BN167" s="106"/>
      <c r="BO167" s="106"/>
      <c r="BP167" s="51"/>
      <c r="BQ167" s="51"/>
      <c r="BR167" s="51"/>
      <c r="BS167" s="51"/>
      <c r="BT167" s="51"/>
      <c r="BU167" s="51"/>
      <c r="BV167" s="51"/>
      <c r="BW167" s="51"/>
      <c r="BX167" s="51"/>
      <c r="BY167" s="51"/>
      <c r="BZ167" s="51"/>
      <c r="CA167" s="51"/>
      <c r="CB167" s="51"/>
      <c r="CC167" s="51"/>
      <c r="CD167" s="51"/>
      <c r="CE167" s="98"/>
      <c r="CF167" s="98"/>
      <c r="CG167" s="98"/>
      <c r="CH167" s="98"/>
      <c r="CI167" s="98"/>
      <c r="CJ167" s="98"/>
    </row>
    <row r="168" spans="1:88" ht="39" customHeight="1" x14ac:dyDescent="0.25">
      <c r="A168" s="116" t="s">
        <v>458</v>
      </c>
      <c r="B168" s="108" t="s">
        <v>424</v>
      </c>
      <c r="C168" s="117" t="s">
        <v>427</v>
      </c>
      <c r="D168" s="118" t="str">
        <f>'Riesgo Corrupción'!C52</f>
        <v>Afectación económica y reputacional por beneficiar un grupo de interés con una iniciativa ciudadana sin garantizar la igualdad e imparcialidad.</v>
      </c>
      <c r="E168" s="108" t="s">
        <v>318</v>
      </c>
      <c r="F168" s="119" t="s">
        <v>124</v>
      </c>
      <c r="G168" s="106" t="s">
        <v>143</v>
      </c>
      <c r="H168" s="123" t="s">
        <v>437</v>
      </c>
      <c r="I168" s="127" t="s">
        <v>296</v>
      </c>
      <c r="J168" s="119" t="s">
        <v>126</v>
      </c>
      <c r="K168" s="120" t="s">
        <v>439</v>
      </c>
      <c r="L168" s="102" t="s">
        <v>172</v>
      </c>
      <c r="M168" s="102" t="s">
        <v>168</v>
      </c>
      <c r="N168" s="102" t="s">
        <v>168</v>
      </c>
      <c r="O168" s="102" t="s">
        <v>168</v>
      </c>
      <c r="P168" s="102" t="s">
        <v>168</v>
      </c>
      <c r="Q168" s="108" t="s">
        <v>168</v>
      </c>
      <c r="R168" s="102" t="s">
        <v>172</v>
      </c>
      <c r="S168" s="102" t="s">
        <v>168</v>
      </c>
      <c r="T168" s="102" t="s">
        <v>172</v>
      </c>
      <c r="U168" s="102" t="s">
        <v>168</v>
      </c>
      <c r="V168" s="102" t="s">
        <v>168</v>
      </c>
      <c r="W168" s="102" t="s">
        <v>168</v>
      </c>
      <c r="X168" s="102" t="s">
        <v>172</v>
      </c>
      <c r="Y168" s="102" t="s">
        <v>172</v>
      </c>
      <c r="Z168" s="102" t="s">
        <v>168</v>
      </c>
      <c r="AA168" s="102" t="s">
        <v>172</v>
      </c>
      <c r="AB168" s="102" t="s">
        <v>172</v>
      </c>
      <c r="AC168" s="102" t="s">
        <v>172</v>
      </c>
      <c r="AD168" s="102" t="s">
        <v>172</v>
      </c>
      <c r="AE168" s="106">
        <f>COUNTIF(L168:AD173, "SI")</f>
        <v>10</v>
      </c>
      <c r="AF168" s="108" t="s">
        <v>130</v>
      </c>
      <c r="AG168" s="106">
        <f>+VLOOKUP(AF168,[6]Listados!$K$8:$L$12,2,0)</f>
        <v>3</v>
      </c>
      <c r="AH168" s="106" t="str">
        <f>+IF(OR(AE168=1,AE168&lt;=5),"Moderado",IF(OR(AE168=6,AE168&lt;=11),"Mayor","Catastrófico"))</f>
        <v>Mayor</v>
      </c>
      <c r="AI168" s="109"/>
      <c r="AJ168" s="106" t="str">
        <f>IF(AND(AF168&lt;&gt;"",AH168&lt;&gt;""),VLOOKUP(AF168&amp;AH168,Listados!$M$3:$N$27,2,FALSE),"")</f>
        <v>Extremo</v>
      </c>
      <c r="AK168" s="110" t="s">
        <v>440</v>
      </c>
      <c r="AL168" s="110" t="s">
        <v>439</v>
      </c>
      <c r="AM168" s="113" t="s">
        <v>107</v>
      </c>
      <c r="AN168" s="113" t="s">
        <v>168</v>
      </c>
      <c r="AO168" s="89">
        <f>+IF(AN168="si",15,"")</f>
        <v>15</v>
      </c>
      <c r="AP168" s="113" t="s">
        <v>168</v>
      </c>
      <c r="AQ168" s="89">
        <f>+IF(AP168="si",15,"")</f>
        <v>15</v>
      </c>
      <c r="AR168" s="113" t="s">
        <v>168</v>
      </c>
      <c r="AS168" s="89">
        <f>+IF(AR168="si",15,"")</f>
        <v>15</v>
      </c>
      <c r="AT168" s="113" t="s">
        <v>191</v>
      </c>
      <c r="AU168" s="89">
        <f>+IF(AT168="Prevenir",15,IF(AT168="Detectar",10,""))</f>
        <v>15</v>
      </c>
      <c r="AV168" s="113" t="s">
        <v>168</v>
      </c>
      <c r="AW168" s="89">
        <f>+IF(AV168="si",15,"")</f>
        <v>15</v>
      </c>
      <c r="AX168" s="113" t="s">
        <v>168</v>
      </c>
      <c r="AY168" s="89">
        <f>+IF(AX168="si",15,"")</f>
        <v>15</v>
      </c>
      <c r="AZ168" s="113" t="s">
        <v>169</v>
      </c>
      <c r="BA168" s="89">
        <f>+IF(AZ168="Completa",10,IF(AZ168="Incompleta",5,""))</f>
        <v>10</v>
      </c>
      <c r="BB168" s="99">
        <f>IF((SUM(AO168,AQ168,AS168,AU168,AW168,AY168,BA168)=0),"",(SUM(AO168,AQ168,AS168,AU168,AW168,AY168,BA168)))</f>
        <v>100</v>
      </c>
      <c r="BC168" s="99" t="str">
        <f>IF(BB168&lt;=85,"Débil",IF(BB168&lt;=95,"Moderado",IF(BB168=100,"Fuerte","")))</f>
        <v>Fuerte</v>
      </c>
      <c r="BD168" s="113" t="s">
        <v>170</v>
      </c>
      <c r="BE168" s="99" t="str">
        <f t="shared" ref="BE168" si="47">+IF(BD168="siempre","Fuerte",IF(BD168="Algunas veces","Moderado","Débil"))</f>
        <v>Fuerte</v>
      </c>
      <c r="BF168" s="99" t="str">
        <f>IF(AND(BC168="Fuerte",BE168="Fuerte"),"Fuerte",IF(AND(BC168="Fuerte",BE168="Moderado"),"Moderado",IF(AND(BC168="Moderado",BE168="Fuerte"),"Moderado",IF(AND(BC168="Moderado",BE168="Moderado"),"Moderado","Débil"))))</f>
        <v>Fuerte</v>
      </c>
      <c r="BG168" s="99">
        <f t="shared" ref="BG168" si="48">IF(ISBLANK(BF168),"",IF(BF168="Débil", 0, IF(BF168="Moderado",50,100)))</f>
        <v>100</v>
      </c>
      <c r="BH168" s="103">
        <f>AVERAGE(BG168:BG173)</f>
        <v>100</v>
      </c>
      <c r="BI168" s="104" t="str">
        <f>IF(BH168&lt;=50, "Débil", IF(BH168&lt;=99,"Moderado","Fuerte"))</f>
        <v>Fuerte</v>
      </c>
      <c r="BJ168" s="105">
        <f>+IF(BI168="Fuerte",2,IF(BI168="Moderado",1,0))</f>
        <v>2</v>
      </c>
      <c r="BK168" s="105">
        <f>+AG168-BJ168</f>
        <v>1</v>
      </c>
      <c r="BL168" s="104" t="str">
        <f>+VLOOKUP(BK168,Listados!$J$18:$K$24,2,TRUE)</f>
        <v>Rara Vez</v>
      </c>
      <c r="BM168" s="104" t="str">
        <f>IF(ISBLANK(AH168),"",AH168)</f>
        <v>Mayor</v>
      </c>
      <c r="BN168" s="106" t="str">
        <f>IF(AND(BL168&lt;&gt;"",BM168&lt;&gt;""),VLOOKUP(BL168&amp;BM168,Listados!$M$3:$N$27,2,FALSE),"")</f>
        <v>Alto</v>
      </c>
      <c r="BO168" s="106" t="str">
        <f>+VLOOKUP(BN168,Listados!$P$3:$Q$6,2,FALSE)</f>
        <v>Reducir el riesgo</v>
      </c>
      <c r="BP168" s="51"/>
      <c r="BQ168" s="51"/>
      <c r="BR168" s="51"/>
      <c r="BS168" s="51"/>
      <c r="BT168" s="51"/>
      <c r="BU168" s="51"/>
      <c r="BV168" s="51"/>
      <c r="BW168" s="51"/>
      <c r="BX168" s="51"/>
      <c r="BY168" s="51"/>
      <c r="BZ168" s="51"/>
      <c r="CA168" s="51"/>
      <c r="CB168" s="51"/>
      <c r="CC168" s="51"/>
      <c r="CD168" s="51"/>
      <c r="CE168" s="98" t="s">
        <v>318</v>
      </c>
      <c r="CF168" s="98" t="s">
        <v>318</v>
      </c>
      <c r="CG168" s="98" t="s">
        <v>318</v>
      </c>
      <c r="CH168" s="98" t="s">
        <v>318</v>
      </c>
      <c r="CI168" s="98" t="s">
        <v>318</v>
      </c>
      <c r="CJ168" s="98" t="s">
        <v>318</v>
      </c>
    </row>
    <row r="169" spans="1:88" ht="35.25" customHeight="1" x14ac:dyDescent="0.25">
      <c r="A169" s="116"/>
      <c r="B169" s="108"/>
      <c r="C169" s="117"/>
      <c r="D169" s="118"/>
      <c r="E169" s="108"/>
      <c r="F169" s="119"/>
      <c r="G169" s="106"/>
      <c r="H169" s="126"/>
      <c r="I169" s="128"/>
      <c r="J169" s="119"/>
      <c r="K169" s="121"/>
      <c r="L169" s="102"/>
      <c r="M169" s="102"/>
      <c r="N169" s="102"/>
      <c r="O169" s="102"/>
      <c r="P169" s="102"/>
      <c r="Q169" s="108"/>
      <c r="R169" s="102"/>
      <c r="S169" s="102"/>
      <c r="T169" s="102"/>
      <c r="U169" s="102"/>
      <c r="V169" s="102"/>
      <c r="W169" s="102"/>
      <c r="X169" s="102"/>
      <c r="Y169" s="102"/>
      <c r="Z169" s="102"/>
      <c r="AA169" s="102"/>
      <c r="AB169" s="102"/>
      <c r="AC169" s="102"/>
      <c r="AD169" s="102"/>
      <c r="AE169" s="106"/>
      <c r="AF169" s="108"/>
      <c r="AG169" s="106"/>
      <c r="AH169" s="106" t="str">
        <f>+IF(OR(AF169=1,AF169&lt;=5),"Moderado",IF(OR(AF169=6,AF169&lt;=11),"Mayor","Catastrófico"))</f>
        <v>Moderado</v>
      </c>
      <c r="AI169" s="109"/>
      <c r="AJ169" s="106"/>
      <c r="AK169" s="111"/>
      <c r="AL169" s="111"/>
      <c r="AM169" s="114"/>
      <c r="AN169" s="114"/>
      <c r="AO169" s="89"/>
      <c r="AP169" s="114"/>
      <c r="AQ169" s="89"/>
      <c r="AR169" s="114"/>
      <c r="AS169" s="89"/>
      <c r="AT169" s="114"/>
      <c r="AU169" s="89"/>
      <c r="AV169" s="114"/>
      <c r="AW169" s="89"/>
      <c r="AX169" s="114"/>
      <c r="AY169" s="89"/>
      <c r="AZ169" s="114"/>
      <c r="BA169" s="89"/>
      <c r="BB169" s="100"/>
      <c r="BC169" s="100"/>
      <c r="BD169" s="114"/>
      <c r="BE169" s="100"/>
      <c r="BF169" s="100"/>
      <c r="BG169" s="100"/>
      <c r="BH169" s="103"/>
      <c r="BI169" s="104"/>
      <c r="BJ169" s="105"/>
      <c r="BK169" s="105"/>
      <c r="BL169" s="104"/>
      <c r="BM169" s="104"/>
      <c r="BN169" s="106"/>
      <c r="BO169" s="106"/>
      <c r="BP169" s="51"/>
      <c r="BQ169" s="51"/>
      <c r="BR169" s="51"/>
      <c r="BS169" s="51"/>
      <c r="BT169" s="51"/>
      <c r="BU169" s="51"/>
      <c r="BV169" s="51"/>
      <c r="BW169" s="51"/>
      <c r="BX169" s="51"/>
      <c r="BY169" s="51"/>
      <c r="BZ169" s="51"/>
      <c r="CA169" s="51"/>
      <c r="CB169" s="51"/>
      <c r="CC169" s="51"/>
      <c r="CD169" s="51"/>
      <c r="CE169" s="98"/>
      <c r="CF169" s="98"/>
      <c r="CG169" s="98"/>
      <c r="CH169" s="98"/>
      <c r="CI169" s="98"/>
      <c r="CJ169" s="98"/>
    </row>
    <row r="170" spans="1:88" ht="30.75" customHeight="1" x14ac:dyDescent="0.25">
      <c r="A170" s="116"/>
      <c r="B170" s="108"/>
      <c r="C170" s="117"/>
      <c r="D170" s="118"/>
      <c r="E170" s="108"/>
      <c r="F170" s="119"/>
      <c r="G170" s="106"/>
      <c r="H170" s="126"/>
      <c r="I170" s="128"/>
      <c r="J170" s="119"/>
      <c r="K170" s="121"/>
      <c r="L170" s="102"/>
      <c r="M170" s="102"/>
      <c r="N170" s="102"/>
      <c r="O170" s="102"/>
      <c r="P170" s="102"/>
      <c r="Q170" s="108"/>
      <c r="R170" s="102"/>
      <c r="S170" s="102"/>
      <c r="T170" s="102"/>
      <c r="U170" s="102"/>
      <c r="V170" s="102"/>
      <c r="W170" s="102"/>
      <c r="X170" s="102"/>
      <c r="Y170" s="102"/>
      <c r="Z170" s="102"/>
      <c r="AA170" s="102"/>
      <c r="AB170" s="102"/>
      <c r="AC170" s="102"/>
      <c r="AD170" s="102"/>
      <c r="AE170" s="106"/>
      <c r="AF170" s="108"/>
      <c r="AG170" s="106"/>
      <c r="AH170" s="106" t="str">
        <f>+IF(OR(AF170=1,AF170&lt;=5),"Moderado",IF(OR(AF170=6,AF170&lt;=11),"Mayor","Catastrófico"))</f>
        <v>Moderado</v>
      </c>
      <c r="AI170" s="109"/>
      <c r="AJ170" s="106"/>
      <c r="AK170" s="111"/>
      <c r="AL170" s="111"/>
      <c r="AM170" s="114"/>
      <c r="AN170" s="114"/>
      <c r="AO170" s="89"/>
      <c r="AP170" s="114"/>
      <c r="AQ170" s="89"/>
      <c r="AR170" s="114"/>
      <c r="AS170" s="89"/>
      <c r="AT170" s="114"/>
      <c r="AU170" s="89"/>
      <c r="AV170" s="114"/>
      <c r="AW170" s="89"/>
      <c r="AX170" s="114"/>
      <c r="AY170" s="89"/>
      <c r="AZ170" s="114"/>
      <c r="BA170" s="89"/>
      <c r="BB170" s="100"/>
      <c r="BC170" s="100"/>
      <c r="BD170" s="114"/>
      <c r="BE170" s="100"/>
      <c r="BF170" s="100"/>
      <c r="BG170" s="100"/>
      <c r="BH170" s="103"/>
      <c r="BI170" s="104"/>
      <c r="BJ170" s="105"/>
      <c r="BK170" s="105"/>
      <c r="BL170" s="104"/>
      <c r="BM170" s="104"/>
      <c r="BN170" s="106"/>
      <c r="BO170" s="106"/>
      <c r="BP170" s="51"/>
      <c r="BQ170" s="51"/>
      <c r="BR170" s="51"/>
      <c r="BS170" s="51"/>
      <c r="BT170" s="51"/>
      <c r="BU170" s="51"/>
      <c r="BV170" s="51"/>
      <c r="BW170" s="51"/>
      <c r="BX170" s="51"/>
      <c r="BY170" s="51"/>
      <c r="BZ170" s="51"/>
      <c r="CA170" s="51"/>
      <c r="CB170" s="51"/>
      <c r="CC170" s="51"/>
      <c r="CD170" s="51"/>
      <c r="CE170" s="98"/>
      <c r="CF170" s="98"/>
      <c r="CG170" s="98"/>
      <c r="CH170" s="98"/>
      <c r="CI170" s="98"/>
      <c r="CJ170" s="98"/>
    </row>
    <row r="171" spans="1:88" ht="27" customHeight="1" x14ac:dyDescent="0.25">
      <c r="A171" s="116"/>
      <c r="B171" s="108"/>
      <c r="C171" s="117"/>
      <c r="D171" s="118"/>
      <c r="E171" s="108"/>
      <c r="F171" s="119"/>
      <c r="G171" s="106"/>
      <c r="H171" s="124"/>
      <c r="I171" s="129"/>
      <c r="J171" s="119"/>
      <c r="K171" s="121"/>
      <c r="L171" s="102"/>
      <c r="M171" s="102"/>
      <c r="N171" s="102"/>
      <c r="O171" s="102"/>
      <c r="P171" s="102"/>
      <c r="Q171" s="108"/>
      <c r="R171" s="102"/>
      <c r="S171" s="102"/>
      <c r="T171" s="102"/>
      <c r="U171" s="102"/>
      <c r="V171" s="102"/>
      <c r="W171" s="102"/>
      <c r="X171" s="102"/>
      <c r="Y171" s="102"/>
      <c r="Z171" s="102"/>
      <c r="AA171" s="102"/>
      <c r="AB171" s="102"/>
      <c r="AC171" s="102"/>
      <c r="AD171" s="102"/>
      <c r="AE171" s="106"/>
      <c r="AF171" s="108"/>
      <c r="AG171" s="106"/>
      <c r="AH171" s="106" t="str">
        <f>+IF(OR(AF171=1,AF171&lt;=5),"Moderado",IF(OR(AF171=6,AF171&lt;=11),"Mayor","Catastrófico"))</f>
        <v>Moderado</v>
      </c>
      <c r="AI171" s="109"/>
      <c r="AJ171" s="106"/>
      <c r="AK171" s="111"/>
      <c r="AL171" s="111"/>
      <c r="AM171" s="114"/>
      <c r="AN171" s="114"/>
      <c r="AO171" s="89"/>
      <c r="AP171" s="114"/>
      <c r="AQ171" s="89"/>
      <c r="AR171" s="114"/>
      <c r="AS171" s="89"/>
      <c r="AT171" s="114"/>
      <c r="AU171" s="89"/>
      <c r="AV171" s="114"/>
      <c r="AW171" s="89"/>
      <c r="AX171" s="114"/>
      <c r="AY171" s="89"/>
      <c r="AZ171" s="114"/>
      <c r="BA171" s="89"/>
      <c r="BB171" s="100"/>
      <c r="BC171" s="100"/>
      <c r="BD171" s="114"/>
      <c r="BE171" s="100"/>
      <c r="BF171" s="100"/>
      <c r="BG171" s="100"/>
      <c r="BH171" s="103"/>
      <c r="BI171" s="104"/>
      <c r="BJ171" s="105"/>
      <c r="BK171" s="105"/>
      <c r="BL171" s="104"/>
      <c r="BM171" s="104"/>
      <c r="BN171" s="106"/>
      <c r="BO171" s="106"/>
      <c r="BP171" s="51"/>
      <c r="BQ171" s="51"/>
      <c r="BR171" s="51"/>
      <c r="BS171" s="51"/>
      <c r="BT171" s="51"/>
      <c r="BU171" s="51"/>
      <c r="BV171" s="51"/>
      <c r="BW171" s="51"/>
      <c r="BX171" s="51"/>
      <c r="BY171" s="51"/>
      <c r="BZ171" s="51"/>
      <c r="CA171" s="51"/>
      <c r="CB171" s="51"/>
      <c r="CC171" s="51"/>
      <c r="CD171" s="51"/>
      <c r="CE171" s="98"/>
      <c r="CF171" s="98"/>
      <c r="CG171" s="98"/>
      <c r="CH171" s="98"/>
      <c r="CI171" s="98"/>
      <c r="CJ171" s="98"/>
    </row>
    <row r="172" spans="1:88" ht="29.25" customHeight="1" x14ac:dyDescent="0.25">
      <c r="A172" s="116"/>
      <c r="B172" s="108"/>
      <c r="C172" s="117"/>
      <c r="D172" s="118"/>
      <c r="E172" s="108"/>
      <c r="F172" s="119"/>
      <c r="G172" s="106"/>
      <c r="H172" s="123" t="s">
        <v>438</v>
      </c>
      <c r="I172" s="125" t="s">
        <v>296</v>
      </c>
      <c r="J172" s="119"/>
      <c r="K172" s="121"/>
      <c r="L172" s="102"/>
      <c r="M172" s="102"/>
      <c r="N172" s="102"/>
      <c r="O172" s="102"/>
      <c r="P172" s="102"/>
      <c r="Q172" s="108"/>
      <c r="R172" s="102"/>
      <c r="S172" s="102"/>
      <c r="T172" s="102"/>
      <c r="U172" s="102"/>
      <c r="V172" s="102"/>
      <c r="W172" s="102"/>
      <c r="X172" s="102"/>
      <c r="Y172" s="102"/>
      <c r="Z172" s="102"/>
      <c r="AA172" s="102"/>
      <c r="AB172" s="102"/>
      <c r="AC172" s="102"/>
      <c r="AD172" s="102"/>
      <c r="AE172" s="106"/>
      <c r="AF172" s="108"/>
      <c r="AG172" s="106"/>
      <c r="AH172" s="106" t="str">
        <f>+IF(OR(AF172=1,AF172&lt;=5),"Moderado",IF(OR(AF172=6,AF172&lt;=11),"Mayor","Catastrófico"))</f>
        <v>Moderado</v>
      </c>
      <c r="AI172" s="109"/>
      <c r="AJ172" s="106"/>
      <c r="AK172" s="111"/>
      <c r="AL172" s="111"/>
      <c r="AM172" s="114"/>
      <c r="AN172" s="114"/>
      <c r="AO172" s="89"/>
      <c r="AP172" s="114"/>
      <c r="AQ172" s="89"/>
      <c r="AR172" s="114"/>
      <c r="AS172" s="89"/>
      <c r="AT172" s="114"/>
      <c r="AU172" s="89"/>
      <c r="AV172" s="114"/>
      <c r="AW172" s="89"/>
      <c r="AX172" s="114"/>
      <c r="AY172" s="89"/>
      <c r="AZ172" s="114"/>
      <c r="BA172" s="89"/>
      <c r="BB172" s="100"/>
      <c r="BC172" s="100"/>
      <c r="BD172" s="114"/>
      <c r="BE172" s="100"/>
      <c r="BF172" s="100"/>
      <c r="BG172" s="100"/>
      <c r="BH172" s="103"/>
      <c r="BI172" s="104"/>
      <c r="BJ172" s="105"/>
      <c r="BK172" s="105"/>
      <c r="BL172" s="104"/>
      <c r="BM172" s="104"/>
      <c r="BN172" s="106"/>
      <c r="BO172" s="106"/>
      <c r="BP172" s="51"/>
      <c r="BQ172" s="51"/>
      <c r="BR172" s="51"/>
      <c r="BS172" s="51"/>
      <c r="BT172" s="51"/>
      <c r="BU172" s="51"/>
      <c r="BV172" s="51"/>
      <c r="BW172" s="51"/>
      <c r="BX172" s="51"/>
      <c r="BY172" s="51"/>
      <c r="BZ172" s="51"/>
      <c r="CA172" s="51"/>
      <c r="CB172" s="51"/>
      <c r="CC172" s="51"/>
      <c r="CD172" s="51"/>
      <c r="CE172" s="98"/>
      <c r="CF172" s="98"/>
      <c r="CG172" s="98"/>
      <c r="CH172" s="98"/>
      <c r="CI172" s="98"/>
      <c r="CJ172" s="98"/>
    </row>
    <row r="173" spans="1:88" ht="22.5" customHeight="1" x14ac:dyDescent="0.25">
      <c r="A173" s="116"/>
      <c r="B173" s="108"/>
      <c r="C173" s="117"/>
      <c r="D173" s="118"/>
      <c r="E173" s="108"/>
      <c r="F173" s="119"/>
      <c r="G173" s="106"/>
      <c r="H173" s="124"/>
      <c r="I173" s="125"/>
      <c r="J173" s="119"/>
      <c r="K173" s="122"/>
      <c r="L173" s="102"/>
      <c r="M173" s="102"/>
      <c r="N173" s="102"/>
      <c r="O173" s="102"/>
      <c r="P173" s="102"/>
      <c r="Q173" s="108"/>
      <c r="R173" s="102"/>
      <c r="S173" s="102"/>
      <c r="T173" s="102"/>
      <c r="U173" s="102"/>
      <c r="V173" s="102"/>
      <c r="W173" s="102"/>
      <c r="X173" s="102"/>
      <c r="Y173" s="102"/>
      <c r="Z173" s="102"/>
      <c r="AA173" s="102"/>
      <c r="AB173" s="102"/>
      <c r="AC173" s="102"/>
      <c r="AD173" s="102"/>
      <c r="AE173" s="106"/>
      <c r="AF173" s="108"/>
      <c r="AG173" s="106"/>
      <c r="AH173" s="106" t="str">
        <f>+IF(OR(AF173=1,AF173&lt;=5),"Moderado",IF(OR(AF173=6,AF173&lt;=11),"Mayor","Catastrófico"))</f>
        <v>Moderado</v>
      </c>
      <c r="AI173" s="109"/>
      <c r="AJ173" s="106"/>
      <c r="AK173" s="112"/>
      <c r="AL173" s="112"/>
      <c r="AM173" s="115"/>
      <c r="AN173" s="115"/>
      <c r="AO173" s="89"/>
      <c r="AP173" s="115"/>
      <c r="AQ173" s="89"/>
      <c r="AR173" s="115"/>
      <c r="AS173" s="89"/>
      <c r="AT173" s="115"/>
      <c r="AU173" s="89"/>
      <c r="AV173" s="115"/>
      <c r="AW173" s="89"/>
      <c r="AX173" s="115"/>
      <c r="AY173" s="89"/>
      <c r="AZ173" s="115"/>
      <c r="BA173" s="89"/>
      <c r="BB173" s="107"/>
      <c r="BC173" s="107"/>
      <c r="BD173" s="115"/>
      <c r="BE173" s="107"/>
      <c r="BF173" s="107"/>
      <c r="BG173" s="107"/>
      <c r="BH173" s="103"/>
      <c r="BI173" s="104"/>
      <c r="BJ173" s="105"/>
      <c r="BK173" s="105"/>
      <c r="BL173" s="104"/>
      <c r="BM173" s="104"/>
      <c r="BN173" s="106"/>
      <c r="BO173" s="106"/>
      <c r="BP173" s="51"/>
      <c r="BQ173" s="51"/>
      <c r="BR173" s="51"/>
      <c r="BS173" s="51"/>
      <c r="BT173" s="51"/>
      <c r="BU173" s="51"/>
      <c r="BV173" s="51"/>
      <c r="BW173" s="51"/>
      <c r="BX173" s="51"/>
      <c r="BY173" s="51"/>
      <c r="BZ173" s="51"/>
      <c r="CA173" s="51"/>
      <c r="CB173" s="51"/>
      <c r="CC173" s="51"/>
      <c r="CD173" s="51"/>
      <c r="CE173" s="98"/>
      <c r="CF173" s="98"/>
      <c r="CG173" s="98"/>
      <c r="CH173" s="98"/>
      <c r="CI173" s="98"/>
      <c r="CJ173" s="98"/>
    </row>
  </sheetData>
  <sheetProtection selectLockedCells="1"/>
  <autoFilter ref="A32:CC131" xr:uid="{00000000-0009-0000-0000-000000000000}"/>
  <mergeCells count="1635">
    <mergeCell ref="K120:K122"/>
    <mergeCell ref="K123:K125"/>
    <mergeCell ref="BG156:BG161"/>
    <mergeCell ref="BH156:BH161"/>
    <mergeCell ref="BI156:BI161"/>
    <mergeCell ref="BJ156:BJ161"/>
    <mergeCell ref="BK156:BK161"/>
    <mergeCell ref="BL156:BL161"/>
    <mergeCell ref="BM156:BM161"/>
    <mergeCell ref="BN156:BN161"/>
    <mergeCell ref="BO156:BO161"/>
    <mergeCell ref="CE156:CE161"/>
    <mergeCell ref="CF156:CF161"/>
    <mergeCell ref="CG156:CG161"/>
    <mergeCell ref="CH156:CH161"/>
    <mergeCell ref="CI156:CI161"/>
    <mergeCell ref="CJ156:CJ161"/>
    <mergeCell ref="K157:K158"/>
    <mergeCell ref="K159:K161"/>
    <mergeCell ref="AI156:AI161"/>
    <mergeCell ref="AJ156:AJ161"/>
    <mergeCell ref="AK156:AK161"/>
    <mergeCell ref="AL156:AL161"/>
    <mergeCell ref="AM156:AM161"/>
    <mergeCell ref="AN156:AN161"/>
    <mergeCell ref="AP156:AP161"/>
    <mergeCell ref="AR156:AR161"/>
    <mergeCell ref="AT156:AT161"/>
    <mergeCell ref="AV156:AV161"/>
    <mergeCell ref="AX156:AX161"/>
    <mergeCell ref="AZ156:AZ161"/>
    <mergeCell ref="BB156:BB161"/>
    <mergeCell ref="BC156:BC161"/>
    <mergeCell ref="BD156:BD161"/>
    <mergeCell ref="BE156:BE161"/>
    <mergeCell ref="BF156:BF161"/>
    <mergeCell ref="R156:R161"/>
    <mergeCell ref="S156:S161"/>
    <mergeCell ref="T156:T161"/>
    <mergeCell ref="U156:U161"/>
    <mergeCell ref="V156:V161"/>
    <mergeCell ref="W156:W161"/>
    <mergeCell ref="X156:X161"/>
    <mergeCell ref="Y156:Y161"/>
    <mergeCell ref="Z156:Z161"/>
    <mergeCell ref="AA156:AA161"/>
    <mergeCell ref="AB156:AB161"/>
    <mergeCell ref="AC156:AC161"/>
    <mergeCell ref="AD156:AD161"/>
    <mergeCell ref="AE156:AE161"/>
    <mergeCell ref="AF156:AF161"/>
    <mergeCell ref="AG156:AG161"/>
    <mergeCell ref="AH156:AH161"/>
    <mergeCell ref="BH150:BH155"/>
    <mergeCell ref="BI150:BI155"/>
    <mergeCell ref="BJ150:BJ155"/>
    <mergeCell ref="BK150:BK155"/>
    <mergeCell ref="BL150:BL155"/>
    <mergeCell ref="BM150:BM155"/>
    <mergeCell ref="BN150:BN155"/>
    <mergeCell ref="BO150:BO155"/>
    <mergeCell ref="CE150:CE155"/>
    <mergeCell ref="CF150:CF155"/>
    <mergeCell ref="CG150:CG155"/>
    <mergeCell ref="CH150:CH155"/>
    <mergeCell ref="CI150:CI155"/>
    <mergeCell ref="CJ150:CJ155"/>
    <mergeCell ref="K151:K152"/>
    <mergeCell ref="K153:K155"/>
    <mergeCell ref="A156:A161"/>
    <mergeCell ref="B156:B161"/>
    <mergeCell ref="C156:C161"/>
    <mergeCell ref="D156:D161"/>
    <mergeCell ref="E156:E161"/>
    <mergeCell ref="F156:F161"/>
    <mergeCell ref="G156:G161"/>
    <mergeCell ref="H156:H161"/>
    <mergeCell ref="I156:I161"/>
    <mergeCell ref="J156:J161"/>
    <mergeCell ref="L156:L161"/>
    <mergeCell ref="M156:M161"/>
    <mergeCell ref="N156:N161"/>
    <mergeCell ref="O156:O161"/>
    <mergeCell ref="P156:P161"/>
    <mergeCell ref="Q156:Q161"/>
    <mergeCell ref="AJ150:AJ155"/>
    <mergeCell ref="AK150:AK155"/>
    <mergeCell ref="AL150:AL155"/>
    <mergeCell ref="AM150:AM155"/>
    <mergeCell ref="AN150:AN155"/>
    <mergeCell ref="AP150:AP155"/>
    <mergeCell ref="AR150:AR155"/>
    <mergeCell ref="AT150:AT155"/>
    <mergeCell ref="AV150:AV155"/>
    <mergeCell ref="AX150:AX155"/>
    <mergeCell ref="AZ150:AZ155"/>
    <mergeCell ref="BB150:BB155"/>
    <mergeCell ref="BC150:BC155"/>
    <mergeCell ref="BD150:BD155"/>
    <mergeCell ref="BE150:BE155"/>
    <mergeCell ref="BF150:BF155"/>
    <mergeCell ref="BG150:BG155"/>
    <mergeCell ref="S150:S155"/>
    <mergeCell ref="T150:T155"/>
    <mergeCell ref="U150:U155"/>
    <mergeCell ref="V150:V155"/>
    <mergeCell ref="W150:W155"/>
    <mergeCell ref="X150:X155"/>
    <mergeCell ref="Y150:Y155"/>
    <mergeCell ref="Z150:Z155"/>
    <mergeCell ref="AA150:AA155"/>
    <mergeCell ref="AB150:AB155"/>
    <mergeCell ref="AC150:AC155"/>
    <mergeCell ref="AD150:AD155"/>
    <mergeCell ref="AE150:AE155"/>
    <mergeCell ref="AF150:AF155"/>
    <mergeCell ref="AG150:AG155"/>
    <mergeCell ref="AH150:AH155"/>
    <mergeCell ref="AI150:AI155"/>
    <mergeCell ref="A150:A155"/>
    <mergeCell ref="B150:B155"/>
    <mergeCell ref="C150:C155"/>
    <mergeCell ref="D150:D155"/>
    <mergeCell ref="E150:E155"/>
    <mergeCell ref="F150:F155"/>
    <mergeCell ref="G150:G155"/>
    <mergeCell ref="H150:H155"/>
    <mergeCell ref="I150:I155"/>
    <mergeCell ref="J150:J155"/>
    <mergeCell ref="L150:L155"/>
    <mergeCell ref="M150:M155"/>
    <mergeCell ref="N150:N155"/>
    <mergeCell ref="O150:O155"/>
    <mergeCell ref="P150:P155"/>
    <mergeCell ref="Q150:Q155"/>
    <mergeCell ref="R150:R155"/>
    <mergeCell ref="BG144:BG149"/>
    <mergeCell ref="BH144:BH149"/>
    <mergeCell ref="BI144:BI149"/>
    <mergeCell ref="BJ144:BJ149"/>
    <mergeCell ref="BK144:BK149"/>
    <mergeCell ref="BL144:BL149"/>
    <mergeCell ref="BM144:BM149"/>
    <mergeCell ref="BN144:BN149"/>
    <mergeCell ref="BO144:BO149"/>
    <mergeCell ref="CE144:CE149"/>
    <mergeCell ref="CF144:CF149"/>
    <mergeCell ref="CG144:CG149"/>
    <mergeCell ref="CH144:CH149"/>
    <mergeCell ref="CI144:CI149"/>
    <mergeCell ref="CJ144:CJ149"/>
    <mergeCell ref="K147:K149"/>
    <mergeCell ref="K145:K146"/>
    <mergeCell ref="AI144:AI149"/>
    <mergeCell ref="AJ144:AJ149"/>
    <mergeCell ref="AK144:AK149"/>
    <mergeCell ref="AL144:AL149"/>
    <mergeCell ref="AM144:AM149"/>
    <mergeCell ref="AN144:AN149"/>
    <mergeCell ref="AP144:AP149"/>
    <mergeCell ref="AR144:AR149"/>
    <mergeCell ref="AT144:AT149"/>
    <mergeCell ref="AV144:AV149"/>
    <mergeCell ref="AX144:AX149"/>
    <mergeCell ref="AZ144:AZ149"/>
    <mergeCell ref="BB144:BB149"/>
    <mergeCell ref="BC144:BC149"/>
    <mergeCell ref="BD144:BD149"/>
    <mergeCell ref="BE144:BE149"/>
    <mergeCell ref="BF144:BF149"/>
    <mergeCell ref="R144:R149"/>
    <mergeCell ref="S144:S149"/>
    <mergeCell ref="T144:T149"/>
    <mergeCell ref="U144:U149"/>
    <mergeCell ref="V144:V149"/>
    <mergeCell ref="W144:W149"/>
    <mergeCell ref="X144:X149"/>
    <mergeCell ref="Y144:Y149"/>
    <mergeCell ref="Z144:Z149"/>
    <mergeCell ref="AA144:AA149"/>
    <mergeCell ref="AB144:AB149"/>
    <mergeCell ref="AC144:AC149"/>
    <mergeCell ref="AD144:AD149"/>
    <mergeCell ref="AE144:AE149"/>
    <mergeCell ref="AF144:AF149"/>
    <mergeCell ref="AG144:AG149"/>
    <mergeCell ref="AH144:AH149"/>
    <mergeCell ref="A144:A149"/>
    <mergeCell ref="B144:B149"/>
    <mergeCell ref="C144:C149"/>
    <mergeCell ref="D144:D149"/>
    <mergeCell ref="E144:E149"/>
    <mergeCell ref="F144:F149"/>
    <mergeCell ref="G144:G149"/>
    <mergeCell ref="H144:H149"/>
    <mergeCell ref="I144:I149"/>
    <mergeCell ref="J144:J149"/>
    <mergeCell ref="L144:L149"/>
    <mergeCell ref="M144:M149"/>
    <mergeCell ref="N144:N149"/>
    <mergeCell ref="O144:O149"/>
    <mergeCell ref="P144:P149"/>
    <mergeCell ref="Q144:Q149"/>
    <mergeCell ref="BF138:BF143"/>
    <mergeCell ref="BD138:BD143"/>
    <mergeCell ref="BE138:BE143"/>
    <mergeCell ref="Q138:Q143"/>
    <mergeCell ref="R138:R143"/>
    <mergeCell ref="S138:S143"/>
    <mergeCell ref="T138:T143"/>
    <mergeCell ref="U138:U143"/>
    <mergeCell ref="V138:V143"/>
    <mergeCell ref="W138:W143"/>
    <mergeCell ref="X138:X143"/>
    <mergeCell ref="Y138:Y143"/>
    <mergeCell ref="Z138:Z143"/>
    <mergeCell ref="AA138:AA143"/>
    <mergeCell ref="AB138:AB143"/>
    <mergeCell ref="AC138:AC143"/>
    <mergeCell ref="BG138:BG143"/>
    <mergeCell ref="BH138:BH143"/>
    <mergeCell ref="BI138:BI143"/>
    <mergeCell ref="BJ138:BJ143"/>
    <mergeCell ref="BK138:BK143"/>
    <mergeCell ref="BL138:BL143"/>
    <mergeCell ref="BM138:BM143"/>
    <mergeCell ref="BN138:BN143"/>
    <mergeCell ref="BO138:BO143"/>
    <mergeCell ref="CE138:CE143"/>
    <mergeCell ref="CF138:CF143"/>
    <mergeCell ref="CG138:CG143"/>
    <mergeCell ref="CH138:CH143"/>
    <mergeCell ref="CI138:CI143"/>
    <mergeCell ref="CJ138:CJ143"/>
    <mergeCell ref="K138:K140"/>
    <mergeCell ref="K141:K143"/>
    <mergeCell ref="AH138:AH143"/>
    <mergeCell ref="AI138:AI143"/>
    <mergeCell ref="AJ138:AJ143"/>
    <mergeCell ref="AK138:AK143"/>
    <mergeCell ref="AL138:AL143"/>
    <mergeCell ref="AM138:AM143"/>
    <mergeCell ref="AN138:AN143"/>
    <mergeCell ref="AP138:AP143"/>
    <mergeCell ref="AR138:AR143"/>
    <mergeCell ref="AT138:AT143"/>
    <mergeCell ref="AV138:AV143"/>
    <mergeCell ref="AX138:AX143"/>
    <mergeCell ref="AZ138:AZ143"/>
    <mergeCell ref="BB138:BB143"/>
    <mergeCell ref="BC138:BC143"/>
    <mergeCell ref="AD138:AD143"/>
    <mergeCell ref="AE138:AE143"/>
    <mergeCell ref="AF138:AF143"/>
    <mergeCell ref="AG138:AG143"/>
    <mergeCell ref="BF132:BF137"/>
    <mergeCell ref="BG132:BG137"/>
    <mergeCell ref="A138:A143"/>
    <mergeCell ref="B138:B143"/>
    <mergeCell ref="C138:C143"/>
    <mergeCell ref="D138:D143"/>
    <mergeCell ref="E138:E143"/>
    <mergeCell ref="F138:F143"/>
    <mergeCell ref="G138:G143"/>
    <mergeCell ref="H138:H143"/>
    <mergeCell ref="I138:I143"/>
    <mergeCell ref="J138:J143"/>
    <mergeCell ref="L138:L143"/>
    <mergeCell ref="M138:M143"/>
    <mergeCell ref="N138:N143"/>
    <mergeCell ref="O138:O143"/>
    <mergeCell ref="P138:P143"/>
    <mergeCell ref="BB132:BB137"/>
    <mergeCell ref="BC132:BC137"/>
    <mergeCell ref="BD132:BD137"/>
    <mergeCell ref="BE132:BE137"/>
    <mergeCell ref="P132:P137"/>
    <mergeCell ref="Q132:Q137"/>
    <mergeCell ref="R132:R137"/>
    <mergeCell ref="S132:S137"/>
    <mergeCell ref="T132:T137"/>
    <mergeCell ref="U132:U137"/>
    <mergeCell ref="V132:V137"/>
    <mergeCell ref="CJ132:CJ137"/>
    <mergeCell ref="K136:K137"/>
    <mergeCell ref="H132:H137"/>
    <mergeCell ref="I132:I137"/>
    <mergeCell ref="K134:K135"/>
    <mergeCell ref="AK132:AK137"/>
    <mergeCell ref="AL132:AL137"/>
    <mergeCell ref="AM132:AM137"/>
    <mergeCell ref="AN132:AN137"/>
    <mergeCell ref="AP132:AP137"/>
    <mergeCell ref="AG132:AG137"/>
    <mergeCell ref="AH132:AH137"/>
    <mergeCell ref="AI132:AI137"/>
    <mergeCell ref="AJ132:AJ137"/>
    <mergeCell ref="BH132:BH137"/>
    <mergeCell ref="BI132:BI137"/>
    <mergeCell ref="BJ132:BJ137"/>
    <mergeCell ref="BK132:BK137"/>
    <mergeCell ref="BL132:BL137"/>
    <mergeCell ref="BM132:BM137"/>
    <mergeCell ref="BN132:BN137"/>
    <mergeCell ref="BO132:BO137"/>
    <mergeCell ref="CE132:CE137"/>
    <mergeCell ref="CF132:CF137"/>
    <mergeCell ref="CG132:CG137"/>
    <mergeCell ref="CH132:CH137"/>
    <mergeCell ref="CI132:CI137"/>
    <mergeCell ref="AR132:AR137"/>
    <mergeCell ref="AT132:AT137"/>
    <mergeCell ref="AV132:AV137"/>
    <mergeCell ref="AX132:AX137"/>
    <mergeCell ref="AZ132:AZ137"/>
    <mergeCell ref="W132:W137"/>
    <mergeCell ref="X132:X137"/>
    <mergeCell ref="Y132:Y137"/>
    <mergeCell ref="Z132:Z137"/>
    <mergeCell ref="AA132:AA137"/>
    <mergeCell ref="AB132:AB137"/>
    <mergeCell ref="AC132:AC137"/>
    <mergeCell ref="AD132:AD137"/>
    <mergeCell ref="AE132:AE137"/>
    <mergeCell ref="AF132:AF137"/>
    <mergeCell ref="K33:K34"/>
    <mergeCell ref="K35:K38"/>
    <mergeCell ref="A132:A137"/>
    <mergeCell ref="B132:B137"/>
    <mergeCell ref="C132:C137"/>
    <mergeCell ref="D132:D137"/>
    <mergeCell ref="E132:E137"/>
    <mergeCell ref="F132:F137"/>
    <mergeCell ref="G132:G137"/>
    <mergeCell ref="J132:J137"/>
    <mergeCell ref="K132:K133"/>
    <mergeCell ref="L132:L137"/>
    <mergeCell ref="M132:M137"/>
    <mergeCell ref="N132:N137"/>
    <mergeCell ref="O132:O137"/>
    <mergeCell ref="I52:I56"/>
    <mergeCell ref="E51:E56"/>
    <mergeCell ref="E57:E62"/>
    <mergeCell ref="E63:E68"/>
    <mergeCell ref="E69:E74"/>
    <mergeCell ref="E75:E80"/>
    <mergeCell ref="E99:E104"/>
    <mergeCell ref="CE126:CE131"/>
    <mergeCell ref="CF126:CF131"/>
    <mergeCell ref="CG126:CG131"/>
    <mergeCell ref="CH126:CH131"/>
    <mergeCell ref="CI126:CI131"/>
    <mergeCell ref="CJ126:CJ131"/>
    <mergeCell ref="BB129:BB131"/>
    <mergeCell ref="BC129:BC131"/>
    <mergeCell ref="BE129:BE131"/>
    <mergeCell ref="BF129:BF131"/>
    <mergeCell ref="BG129:BG131"/>
    <mergeCell ref="CE120:CE125"/>
    <mergeCell ref="CF120:CF125"/>
    <mergeCell ref="CG120:CG125"/>
    <mergeCell ref="CH120:CH125"/>
    <mergeCell ref="CI120:CI125"/>
    <mergeCell ref="CJ120:CJ125"/>
    <mergeCell ref="BO120:BO125"/>
    <mergeCell ref="BN126:BN131"/>
    <mergeCell ref="BI126:BI131"/>
    <mergeCell ref="BJ126:BJ131"/>
    <mergeCell ref="BK126:BK131"/>
    <mergeCell ref="BL126:BL131"/>
    <mergeCell ref="BM126:BM131"/>
    <mergeCell ref="BH120:BH125"/>
    <mergeCell ref="BI120:BI125"/>
    <mergeCell ref="BJ120:BJ125"/>
    <mergeCell ref="BK120:BK125"/>
    <mergeCell ref="BL120:BL125"/>
    <mergeCell ref="BM120:BM125"/>
    <mergeCell ref="BH126:BH131"/>
    <mergeCell ref="CG93:CG98"/>
    <mergeCell ref="CH93:CH98"/>
    <mergeCell ref="CI93:CI98"/>
    <mergeCell ref="CJ93:CJ98"/>
    <mergeCell ref="CE111:CE119"/>
    <mergeCell ref="CF111:CF119"/>
    <mergeCell ref="CG111:CG119"/>
    <mergeCell ref="CH111:CH119"/>
    <mergeCell ref="CI111:CI119"/>
    <mergeCell ref="CJ111:CJ119"/>
    <mergeCell ref="E126:E131"/>
    <mergeCell ref="H126:H127"/>
    <mergeCell ref="H128:H129"/>
    <mergeCell ref="H130:H131"/>
    <mergeCell ref="I126:I127"/>
    <mergeCell ref="I128:I129"/>
    <mergeCell ref="I130:I131"/>
    <mergeCell ref="K126:K127"/>
    <mergeCell ref="K130:K131"/>
    <mergeCell ref="AK129:AK131"/>
    <mergeCell ref="AL129:AL131"/>
    <mergeCell ref="AM129:AM131"/>
    <mergeCell ref="AN129:AN131"/>
    <mergeCell ref="AP129:AP131"/>
    <mergeCell ref="AR129:AR131"/>
    <mergeCell ref="AT129:AT131"/>
    <mergeCell ref="AV129:AV131"/>
    <mergeCell ref="BO126:BO131"/>
    <mergeCell ref="M126:M131"/>
    <mergeCell ref="N126:N131"/>
    <mergeCell ref="O126:O131"/>
    <mergeCell ref="Z120:Z125"/>
    <mergeCell ref="CE75:CE80"/>
    <mergeCell ref="CF75:CF80"/>
    <mergeCell ref="CG75:CG80"/>
    <mergeCell ref="CH75:CH80"/>
    <mergeCell ref="CI75:CI80"/>
    <mergeCell ref="CJ75:CJ80"/>
    <mergeCell ref="CE99:CE104"/>
    <mergeCell ref="CF99:CF104"/>
    <mergeCell ref="CG99:CG104"/>
    <mergeCell ref="CH99:CH104"/>
    <mergeCell ref="CI99:CI104"/>
    <mergeCell ref="CJ99:CJ104"/>
    <mergeCell ref="CE105:CE110"/>
    <mergeCell ref="CF105:CF110"/>
    <mergeCell ref="CG105:CG110"/>
    <mergeCell ref="CH105:CH110"/>
    <mergeCell ref="CI105:CI110"/>
    <mergeCell ref="CJ105:CJ110"/>
    <mergeCell ref="CE81:CE86"/>
    <mergeCell ref="CF81:CF86"/>
    <mergeCell ref="CG81:CG86"/>
    <mergeCell ref="CH81:CH86"/>
    <mergeCell ref="CI81:CI86"/>
    <mergeCell ref="CJ81:CJ86"/>
    <mergeCell ref="CE87:CE92"/>
    <mergeCell ref="CF87:CF92"/>
    <mergeCell ref="CG87:CG92"/>
    <mergeCell ref="CH87:CH92"/>
    <mergeCell ref="CI87:CI92"/>
    <mergeCell ref="CJ87:CJ92"/>
    <mergeCell ref="CE93:CE98"/>
    <mergeCell ref="CF93:CF98"/>
    <mergeCell ref="CJ45:CJ50"/>
    <mergeCell ref="AT99:AT104"/>
    <mergeCell ref="CE51:CE56"/>
    <mergeCell ref="CF51:CF56"/>
    <mergeCell ref="CG51:CG56"/>
    <mergeCell ref="CH51:CH56"/>
    <mergeCell ref="CI51:CI56"/>
    <mergeCell ref="CJ51:CJ56"/>
    <mergeCell ref="CE63:CE68"/>
    <mergeCell ref="CF63:CF68"/>
    <mergeCell ref="CG63:CG68"/>
    <mergeCell ref="CH63:CH68"/>
    <mergeCell ref="CI63:CI68"/>
    <mergeCell ref="CJ63:CJ68"/>
    <mergeCell ref="CE69:CE74"/>
    <mergeCell ref="CF69:CF74"/>
    <mergeCell ref="CG69:CG74"/>
    <mergeCell ref="CH69:CH74"/>
    <mergeCell ref="CI69:CI74"/>
    <mergeCell ref="CJ69:CJ74"/>
    <mergeCell ref="CE59:CE62"/>
    <mergeCell ref="CE57:CE58"/>
    <mergeCell ref="CF57:CF58"/>
    <mergeCell ref="CG57:CG58"/>
    <mergeCell ref="CH57:CH58"/>
    <mergeCell ref="CI57:CI58"/>
    <mergeCell ref="CJ57:CJ58"/>
    <mergeCell ref="CF59:CF62"/>
    <mergeCell ref="CG59:CG62"/>
    <mergeCell ref="CH59:CH62"/>
    <mergeCell ref="CI59:CI62"/>
    <mergeCell ref="CJ59:CJ62"/>
    <mergeCell ref="E33:E38"/>
    <mergeCell ref="E39:E44"/>
    <mergeCell ref="E105:E110"/>
    <mergeCell ref="E111:E119"/>
    <mergeCell ref="E120:E125"/>
    <mergeCell ref="CE30:CJ31"/>
    <mergeCell ref="CE33:CE38"/>
    <mergeCell ref="CF33:CF38"/>
    <mergeCell ref="CG33:CG38"/>
    <mergeCell ref="CH33:CH38"/>
    <mergeCell ref="CI33:CI38"/>
    <mergeCell ref="CJ33:CJ38"/>
    <mergeCell ref="CE39:CE44"/>
    <mergeCell ref="CF39:CF44"/>
    <mergeCell ref="CG39:CG44"/>
    <mergeCell ref="CH39:CH44"/>
    <mergeCell ref="CI39:CI44"/>
    <mergeCell ref="CJ39:CJ44"/>
    <mergeCell ref="CE45:CE50"/>
    <mergeCell ref="CF45:CF50"/>
    <mergeCell ref="CG45:CG50"/>
    <mergeCell ref="BF90:BF92"/>
    <mergeCell ref="BG90:BG92"/>
    <mergeCell ref="AV81:AV86"/>
    <mergeCell ref="H46:H47"/>
    <mergeCell ref="H48:H50"/>
    <mergeCell ref="AP111:AP114"/>
    <mergeCell ref="AR111:AR114"/>
    <mergeCell ref="AT111:AT114"/>
    <mergeCell ref="AV111:AV114"/>
    <mergeCell ref="CH45:CH50"/>
    <mergeCell ref="CI45:CI50"/>
    <mergeCell ref="BF120:BF125"/>
    <mergeCell ref="BG120:BG125"/>
    <mergeCell ref="K91:K92"/>
    <mergeCell ref="D81:D86"/>
    <mergeCell ref="H82:H86"/>
    <mergeCell ref="I82:I86"/>
    <mergeCell ref="K82:K86"/>
    <mergeCell ref="H93:H98"/>
    <mergeCell ref="I93:I98"/>
    <mergeCell ref="K96:K98"/>
    <mergeCell ref="H100:H104"/>
    <mergeCell ref="I100:I104"/>
    <mergeCell ref="K107:K110"/>
    <mergeCell ref="K99:K104"/>
    <mergeCell ref="H120:H125"/>
    <mergeCell ref="I120:I125"/>
    <mergeCell ref="AK111:AK114"/>
    <mergeCell ref="AM111:AM114"/>
    <mergeCell ref="AN111:AN114"/>
    <mergeCell ref="BF81:BF86"/>
    <mergeCell ref="BG81:BG86"/>
    <mergeCell ref="AV90:AV92"/>
    <mergeCell ref="AX90:AX92"/>
    <mergeCell ref="AZ90:AZ92"/>
    <mergeCell ref="AX105:AX110"/>
    <mergeCell ref="AZ105:AZ110"/>
    <mergeCell ref="BB105:BB110"/>
    <mergeCell ref="BD81:BD86"/>
    <mergeCell ref="I26:AM26"/>
    <mergeCell ref="H111:H113"/>
    <mergeCell ref="H114:H119"/>
    <mergeCell ref="I111:I113"/>
    <mergeCell ref="I114:I119"/>
    <mergeCell ref="K111:K113"/>
    <mergeCell ref="K114:K119"/>
    <mergeCell ref="AL111:AL114"/>
    <mergeCell ref="I27:AM27"/>
    <mergeCell ref="K66:K68"/>
    <mergeCell ref="AV99:AV104"/>
    <mergeCell ref="AX99:AX104"/>
    <mergeCell ref="AZ99:AZ104"/>
    <mergeCell ref="BB99:BB104"/>
    <mergeCell ref="BC99:BC104"/>
    <mergeCell ref="AI87:AI92"/>
    <mergeCell ref="AJ87:AJ92"/>
    <mergeCell ref="BF105:BF110"/>
    <mergeCell ref="BG105:BG110"/>
    <mergeCell ref="AV94:AV98"/>
    <mergeCell ref="AX94:AX98"/>
    <mergeCell ref="AZ94:AZ98"/>
    <mergeCell ref="BB94:BB98"/>
    <mergeCell ref="BC94:BC98"/>
    <mergeCell ref="BD94:BD98"/>
    <mergeCell ref="BE94:BE98"/>
    <mergeCell ref="BF94:BF98"/>
    <mergeCell ref="BG94:BG98"/>
    <mergeCell ref="BD99:BD104"/>
    <mergeCell ref="BE99:BE104"/>
    <mergeCell ref="BF99:BF104"/>
    <mergeCell ref="BG99:BG104"/>
    <mergeCell ref="T99:T104"/>
    <mergeCell ref="M93:M98"/>
    <mergeCell ref="N93:N98"/>
    <mergeCell ref="AN94:AN98"/>
    <mergeCell ref="AP94:AP98"/>
    <mergeCell ref="AR94:AR98"/>
    <mergeCell ref="S87:S92"/>
    <mergeCell ref="H69:H74"/>
    <mergeCell ref="I69:I74"/>
    <mergeCell ref="K70:K74"/>
    <mergeCell ref="AK70:AK74"/>
    <mergeCell ref="AL70:AL74"/>
    <mergeCell ref="AM70:AM74"/>
    <mergeCell ref="AN70:AN74"/>
    <mergeCell ref="AP70:AP74"/>
    <mergeCell ref="AR70:AR74"/>
    <mergeCell ref="AA69:AA74"/>
    <mergeCell ref="AB69:AB74"/>
    <mergeCell ref="Z81:Z86"/>
    <mergeCell ref="O75:O80"/>
    <mergeCell ref="Q75:Q80"/>
    <mergeCell ref="R75:R80"/>
    <mergeCell ref="M69:M74"/>
    <mergeCell ref="N69:N74"/>
    <mergeCell ref="O69:O74"/>
    <mergeCell ref="P69:P74"/>
    <mergeCell ref="J99:J104"/>
    <mergeCell ref="BB33:BB38"/>
    <mergeCell ref="BC33:BC38"/>
    <mergeCell ref="BD33:BD38"/>
    <mergeCell ref="BE33:BE38"/>
    <mergeCell ref="AK51:AK56"/>
    <mergeCell ref="AM51:AM56"/>
    <mergeCell ref="AN51:AN56"/>
    <mergeCell ref="AP51:AP56"/>
    <mergeCell ref="AZ63:AZ68"/>
    <mergeCell ref="BB63:BB68"/>
    <mergeCell ref="BC63:BC68"/>
    <mergeCell ref="BD63:BD68"/>
    <mergeCell ref="BE63:BE68"/>
    <mergeCell ref="L63:L68"/>
    <mergeCell ref="M63:M68"/>
    <mergeCell ref="N63:N68"/>
    <mergeCell ref="X63:X68"/>
    <mergeCell ref="Y63:Y68"/>
    <mergeCell ref="Z63:Z68"/>
    <mergeCell ref="AA63:AA68"/>
    <mergeCell ref="AA45:AA50"/>
    <mergeCell ref="AB45:AB50"/>
    <mergeCell ref="AC45:AC50"/>
    <mergeCell ref="AE39:AE44"/>
    <mergeCell ref="AF39:AF44"/>
    <mergeCell ref="P51:P56"/>
    <mergeCell ref="Q51:Q56"/>
    <mergeCell ref="R51:R56"/>
    <mergeCell ref="AH39:AH44"/>
    <mergeCell ref="AK33:AK38"/>
    <mergeCell ref="AL33:AL38"/>
    <mergeCell ref="AV33:AV38"/>
    <mergeCell ref="AX129:AX131"/>
    <mergeCell ref="AZ129:AZ131"/>
    <mergeCell ref="BD129:BD131"/>
    <mergeCell ref="AF126:AF131"/>
    <mergeCell ref="AV75:AV80"/>
    <mergeCell ref="AX75:AX80"/>
    <mergeCell ref="L75:L80"/>
    <mergeCell ref="AN33:AN38"/>
    <mergeCell ref="AP33:AP38"/>
    <mergeCell ref="AR33:AR38"/>
    <mergeCell ref="AT33:AT38"/>
    <mergeCell ref="BD40:BD44"/>
    <mergeCell ref="BE40:BE44"/>
    <mergeCell ref="BF40:BF44"/>
    <mergeCell ref="BC70:BC74"/>
    <mergeCell ref="BC111:BC114"/>
    <mergeCell ref="A126:A131"/>
    <mergeCell ref="B126:B131"/>
    <mergeCell ref="C126:C131"/>
    <mergeCell ref="D126:D131"/>
    <mergeCell ref="L126:L131"/>
    <mergeCell ref="M120:M125"/>
    <mergeCell ref="N120:N125"/>
    <mergeCell ref="O120:O125"/>
    <mergeCell ref="P120:P125"/>
    <mergeCell ref="Q120:Q125"/>
    <mergeCell ref="AF120:AF125"/>
    <mergeCell ref="AG120:AG125"/>
    <mergeCell ref="AH120:AH125"/>
    <mergeCell ref="AI120:AI125"/>
    <mergeCell ref="AJ120:AJ125"/>
    <mergeCell ref="Y120:Y125"/>
    <mergeCell ref="AA126:AA131"/>
    <mergeCell ref="AB126:AB131"/>
    <mergeCell ref="AC126:AC131"/>
    <mergeCell ref="AD126:AD131"/>
    <mergeCell ref="S126:S131"/>
    <mergeCell ref="T126:T131"/>
    <mergeCell ref="U126:U131"/>
    <mergeCell ref="V126:V131"/>
    <mergeCell ref="W126:W131"/>
    <mergeCell ref="P126:P131"/>
    <mergeCell ref="Q126:Q131"/>
    <mergeCell ref="R126:R131"/>
    <mergeCell ref="X120:X125"/>
    <mergeCell ref="Y126:Y131"/>
    <mergeCell ref="Z126:Z131"/>
    <mergeCell ref="AP120:AP125"/>
    <mergeCell ref="AR120:AR125"/>
    <mergeCell ref="AE126:AE131"/>
    <mergeCell ref="AE120:AE125"/>
    <mergeCell ref="X126:X131"/>
    <mergeCell ref="AG126:AG131"/>
    <mergeCell ref="AH126:AH131"/>
    <mergeCell ref="AI126:AI131"/>
    <mergeCell ref="AJ126:AJ131"/>
    <mergeCell ref="AA120:AA125"/>
    <mergeCell ref="AB120:AB125"/>
    <mergeCell ref="AC120:AC125"/>
    <mergeCell ref="AD120:AD125"/>
    <mergeCell ref="A120:A125"/>
    <mergeCell ref="B120:B125"/>
    <mergeCell ref="C120:C125"/>
    <mergeCell ref="D120:D125"/>
    <mergeCell ref="L120:L125"/>
    <mergeCell ref="BN120:BN125"/>
    <mergeCell ref="BK111:BK119"/>
    <mergeCell ref="AE111:AE119"/>
    <mergeCell ref="AF111:AF119"/>
    <mergeCell ref="AG111:AG119"/>
    <mergeCell ref="AH111:AH119"/>
    <mergeCell ref="AI111:AI119"/>
    <mergeCell ref="AJ111:AJ119"/>
    <mergeCell ref="Y111:Y119"/>
    <mergeCell ref="Z111:Z119"/>
    <mergeCell ref="AA111:AA119"/>
    <mergeCell ref="AB111:AB119"/>
    <mergeCell ref="AC111:AC119"/>
    <mergeCell ref="A111:A119"/>
    <mergeCell ref="B111:B119"/>
    <mergeCell ref="C111:C119"/>
    <mergeCell ref="D111:D119"/>
    <mergeCell ref="L111:L119"/>
    <mergeCell ref="X111:X119"/>
    <mergeCell ref="M111:M119"/>
    <mergeCell ref="N111:N119"/>
    <mergeCell ref="V120:V125"/>
    <mergeCell ref="W120:W125"/>
    <mergeCell ref="AK120:AK125"/>
    <mergeCell ref="AL120:AL125"/>
    <mergeCell ref="AM120:AM125"/>
    <mergeCell ref="AN120:AN125"/>
    <mergeCell ref="BH111:BH119"/>
    <mergeCell ref="BI111:BI119"/>
    <mergeCell ref="BJ111:BJ119"/>
    <mergeCell ref="BL111:BL119"/>
    <mergeCell ref="BM111:BM119"/>
    <mergeCell ref="R105:R110"/>
    <mergeCell ref="BN105:BN110"/>
    <mergeCell ref="BO105:BO110"/>
    <mergeCell ref="AD111:AD119"/>
    <mergeCell ref="S111:S119"/>
    <mergeCell ref="T111:T119"/>
    <mergeCell ref="U111:U119"/>
    <mergeCell ref="V111:V119"/>
    <mergeCell ref="W111:W119"/>
    <mergeCell ref="AX120:AX125"/>
    <mergeCell ref="AZ120:AZ125"/>
    <mergeCell ref="BB120:BB125"/>
    <mergeCell ref="BC120:BC125"/>
    <mergeCell ref="BD120:BD125"/>
    <mergeCell ref="BE120:BE125"/>
    <mergeCell ref="S120:S125"/>
    <mergeCell ref="T120:T125"/>
    <mergeCell ref="U120:U125"/>
    <mergeCell ref="R120:R125"/>
    <mergeCell ref="AT120:AT125"/>
    <mergeCell ref="AV120:AV125"/>
    <mergeCell ref="AX111:AX114"/>
    <mergeCell ref="AZ111:AZ114"/>
    <mergeCell ref="BB115:BB119"/>
    <mergeCell ref="BC115:BC119"/>
    <mergeCell ref="BD115:BD119"/>
    <mergeCell ref="BE115:BE119"/>
    <mergeCell ref="O111:O119"/>
    <mergeCell ref="P111:P119"/>
    <mergeCell ref="Q111:Q119"/>
    <mergeCell ref="R111:R119"/>
    <mergeCell ref="T105:T110"/>
    <mergeCell ref="AK105:AK110"/>
    <mergeCell ref="AL105:AL110"/>
    <mergeCell ref="AM105:AM110"/>
    <mergeCell ref="AN105:AN110"/>
    <mergeCell ref="AP105:AP110"/>
    <mergeCell ref="AR105:AR110"/>
    <mergeCell ref="AT105:AT110"/>
    <mergeCell ref="AV105:AV110"/>
    <mergeCell ref="S105:S110"/>
    <mergeCell ref="BN111:BN119"/>
    <mergeCell ref="BO111:BO119"/>
    <mergeCell ref="AN115:AN119"/>
    <mergeCell ref="AP115:AP119"/>
    <mergeCell ref="AK115:AK119"/>
    <mergeCell ref="AL116:AL119"/>
    <mergeCell ref="AM115:AM119"/>
    <mergeCell ref="BB111:BB114"/>
    <mergeCell ref="BD111:BD114"/>
    <mergeCell ref="BE111:BE114"/>
    <mergeCell ref="BC105:BC110"/>
    <mergeCell ref="BD105:BD110"/>
    <mergeCell ref="BE105:BE110"/>
    <mergeCell ref="AR115:AR119"/>
    <mergeCell ref="AT115:AT119"/>
    <mergeCell ref="AV115:AV119"/>
    <mergeCell ref="AX115:AX119"/>
    <mergeCell ref="AZ115:AZ119"/>
    <mergeCell ref="BI99:BI104"/>
    <mergeCell ref="BJ99:BJ104"/>
    <mergeCell ref="BK99:BK104"/>
    <mergeCell ref="BL99:BL104"/>
    <mergeCell ref="BM99:BM104"/>
    <mergeCell ref="AK99:AK104"/>
    <mergeCell ref="AL99:AL104"/>
    <mergeCell ref="AM99:AM104"/>
    <mergeCell ref="AN99:AN104"/>
    <mergeCell ref="AP99:AP104"/>
    <mergeCell ref="AR99:AR104"/>
    <mergeCell ref="M105:M110"/>
    <mergeCell ref="N105:N110"/>
    <mergeCell ref="O105:O110"/>
    <mergeCell ref="P105:P110"/>
    <mergeCell ref="Q105:Q110"/>
    <mergeCell ref="U99:U104"/>
    <mergeCell ref="P99:P104"/>
    <mergeCell ref="Q99:Q104"/>
    <mergeCell ref="R99:R104"/>
    <mergeCell ref="BH105:BH110"/>
    <mergeCell ref="BI105:BI110"/>
    <mergeCell ref="BJ105:BJ110"/>
    <mergeCell ref="BK105:BK110"/>
    <mergeCell ref="BL105:BL110"/>
    <mergeCell ref="BM105:BM110"/>
    <mergeCell ref="AE105:AE110"/>
    <mergeCell ref="AF105:AF110"/>
    <mergeCell ref="AG105:AG110"/>
    <mergeCell ref="AH105:AH110"/>
    <mergeCell ref="AI105:AI110"/>
    <mergeCell ref="AJ105:AJ110"/>
    <mergeCell ref="A105:A110"/>
    <mergeCell ref="B105:B110"/>
    <mergeCell ref="C105:C110"/>
    <mergeCell ref="D105:D110"/>
    <mergeCell ref="L105:L110"/>
    <mergeCell ref="BH99:BH104"/>
    <mergeCell ref="AE99:AE104"/>
    <mergeCell ref="AF99:AF104"/>
    <mergeCell ref="AG99:AG104"/>
    <mergeCell ref="AH99:AH104"/>
    <mergeCell ref="AI99:AI104"/>
    <mergeCell ref="AJ99:AJ104"/>
    <mergeCell ref="Y99:Y104"/>
    <mergeCell ref="Z99:Z104"/>
    <mergeCell ref="AA99:AA104"/>
    <mergeCell ref="AB99:AB104"/>
    <mergeCell ref="AC99:AC104"/>
    <mergeCell ref="AD99:AD104"/>
    <mergeCell ref="S99:S104"/>
    <mergeCell ref="AC105:AC110"/>
    <mergeCell ref="AD105:AD110"/>
    <mergeCell ref="O99:O104"/>
    <mergeCell ref="Y105:Y110"/>
    <mergeCell ref="Z105:Z110"/>
    <mergeCell ref="AA105:AA110"/>
    <mergeCell ref="AB105:AB110"/>
    <mergeCell ref="U105:U110"/>
    <mergeCell ref="V105:V110"/>
    <mergeCell ref="W105:W110"/>
    <mergeCell ref="X105:X110"/>
    <mergeCell ref="H105:H110"/>
    <mergeCell ref="I105:I110"/>
    <mergeCell ref="BO93:BO98"/>
    <mergeCell ref="A99:A104"/>
    <mergeCell ref="B99:B104"/>
    <mergeCell ref="C99:C104"/>
    <mergeCell ref="D99:D104"/>
    <mergeCell ref="L99:L104"/>
    <mergeCell ref="BH93:BH98"/>
    <mergeCell ref="BI93:BI98"/>
    <mergeCell ref="BJ93:BJ98"/>
    <mergeCell ref="BK93:BK98"/>
    <mergeCell ref="BL93:BL98"/>
    <mergeCell ref="BM93:BM98"/>
    <mergeCell ref="AE93:AE98"/>
    <mergeCell ref="AF93:AF98"/>
    <mergeCell ref="AG93:AG98"/>
    <mergeCell ref="AH93:AH98"/>
    <mergeCell ref="AI93:AI98"/>
    <mergeCell ref="AJ93:AJ98"/>
    <mergeCell ref="Y93:Y98"/>
    <mergeCell ref="Z93:Z98"/>
    <mergeCell ref="AA93:AA98"/>
    <mergeCell ref="AB93:AB98"/>
    <mergeCell ref="AC93:AC98"/>
    <mergeCell ref="AD93:AD98"/>
    <mergeCell ref="BN99:BN104"/>
    <mergeCell ref="X99:X104"/>
    <mergeCell ref="M99:M104"/>
    <mergeCell ref="N99:N104"/>
    <mergeCell ref="BO99:BO104"/>
    <mergeCell ref="X93:X98"/>
    <mergeCell ref="V99:V104"/>
    <mergeCell ref="W99:W104"/>
    <mergeCell ref="BN93:BN98"/>
    <mergeCell ref="T87:T92"/>
    <mergeCell ref="U87:U92"/>
    <mergeCell ref="V87:V92"/>
    <mergeCell ref="W87:W92"/>
    <mergeCell ref="X87:X92"/>
    <mergeCell ref="M87:M92"/>
    <mergeCell ref="N87:N92"/>
    <mergeCell ref="O87:O92"/>
    <mergeCell ref="P87:P92"/>
    <mergeCell ref="Q87:Q92"/>
    <mergeCell ref="R87:R92"/>
    <mergeCell ref="O93:O98"/>
    <mergeCell ref="P93:P98"/>
    <mergeCell ref="Q93:Q98"/>
    <mergeCell ref="R93:R98"/>
    <mergeCell ref="BN87:BN92"/>
    <mergeCell ref="BH87:BH92"/>
    <mergeCell ref="BI87:BI92"/>
    <mergeCell ref="BJ87:BJ92"/>
    <mergeCell ref="BK87:BK92"/>
    <mergeCell ref="BL87:BL92"/>
    <mergeCell ref="BM87:BM92"/>
    <mergeCell ref="AE87:AE92"/>
    <mergeCell ref="S93:S98"/>
    <mergeCell ref="T93:T98"/>
    <mergeCell ref="U93:U98"/>
    <mergeCell ref="V93:V98"/>
    <mergeCell ref="W93:W98"/>
    <mergeCell ref="AK94:AK98"/>
    <mergeCell ref="AL94:AL98"/>
    <mergeCell ref="AM94:AM98"/>
    <mergeCell ref="BN81:BN86"/>
    <mergeCell ref="X81:X86"/>
    <mergeCell ref="M81:M86"/>
    <mergeCell ref="N81:N86"/>
    <mergeCell ref="O81:O86"/>
    <mergeCell ref="P81:P86"/>
    <mergeCell ref="Q81:Q86"/>
    <mergeCell ref="R81:R86"/>
    <mergeCell ref="A87:A92"/>
    <mergeCell ref="B87:B92"/>
    <mergeCell ref="C87:C92"/>
    <mergeCell ref="D87:D92"/>
    <mergeCell ref="L87:L92"/>
    <mergeCell ref="BH81:BH86"/>
    <mergeCell ref="BI81:BI86"/>
    <mergeCell ref="BJ81:BJ86"/>
    <mergeCell ref="BK81:BK86"/>
    <mergeCell ref="AX81:AX86"/>
    <mergeCell ref="AZ81:AZ86"/>
    <mergeCell ref="BC81:BC86"/>
    <mergeCell ref="AK90:AK92"/>
    <mergeCell ref="AL90:AL92"/>
    <mergeCell ref="AM90:AM92"/>
    <mergeCell ref="AN90:AN92"/>
    <mergeCell ref="AP90:AP92"/>
    <mergeCell ref="AR90:AR92"/>
    <mergeCell ref="AT90:AT92"/>
    <mergeCell ref="BB90:BB92"/>
    <mergeCell ref="BC90:BC92"/>
    <mergeCell ref="E81:E86"/>
    <mergeCell ref="E87:E92"/>
    <mergeCell ref="AF81:AF86"/>
    <mergeCell ref="BE81:BE86"/>
    <mergeCell ref="A93:A98"/>
    <mergeCell ref="B93:B98"/>
    <mergeCell ref="C93:C98"/>
    <mergeCell ref="D93:D98"/>
    <mergeCell ref="L93:L98"/>
    <mergeCell ref="AF87:AF92"/>
    <mergeCell ref="AG87:AG92"/>
    <mergeCell ref="AH87:AH92"/>
    <mergeCell ref="F87:F92"/>
    <mergeCell ref="AC87:AC92"/>
    <mergeCell ref="AD87:AD92"/>
    <mergeCell ref="A81:A86"/>
    <mergeCell ref="B81:B86"/>
    <mergeCell ref="C81:C86"/>
    <mergeCell ref="L81:L86"/>
    <mergeCell ref="E93:E98"/>
    <mergeCell ref="F81:F86"/>
    <mergeCell ref="F93:F98"/>
    <mergeCell ref="AT94:AT98"/>
    <mergeCell ref="J81:J86"/>
    <mergeCell ref="J87:J92"/>
    <mergeCell ref="J93:J98"/>
    <mergeCell ref="AT81:AT86"/>
    <mergeCell ref="A75:A80"/>
    <mergeCell ref="B75:B80"/>
    <mergeCell ref="C75:C80"/>
    <mergeCell ref="D75:D80"/>
    <mergeCell ref="BO87:BO92"/>
    <mergeCell ref="BO81:BO86"/>
    <mergeCell ref="AA81:AA86"/>
    <mergeCell ref="AB81:AB86"/>
    <mergeCell ref="AC81:AC86"/>
    <mergeCell ref="AD81:AD86"/>
    <mergeCell ref="S81:S86"/>
    <mergeCell ref="T81:T86"/>
    <mergeCell ref="U81:U86"/>
    <mergeCell ref="V81:V86"/>
    <mergeCell ref="W81:W86"/>
    <mergeCell ref="AK81:AK86"/>
    <mergeCell ref="AL81:AL86"/>
    <mergeCell ref="AM81:AM86"/>
    <mergeCell ref="AN81:AN86"/>
    <mergeCell ref="AP81:AP86"/>
    <mergeCell ref="AR81:AR86"/>
    <mergeCell ref="BD90:BD92"/>
    <mergeCell ref="BE90:BE92"/>
    <mergeCell ref="BB81:BB86"/>
    <mergeCell ref="BL81:BL86"/>
    <mergeCell ref="BM81:BM86"/>
    <mergeCell ref="AE81:AE86"/>
    <mergeCell ref="AG81:AG86"/>
    <mergeCell ref="AH81:AH86"/>
    <mergeCell ref="AI81:AI86"/>
    <mergeCell ref="AJ81:AJ86"/>
    <mergeCell ref="Y81:Y86"/>
    <mergeCell ref="AZ75:AZ80"/>
    <mergeCell ref="BB75:BB80"/>
    <mergeCell ref="BC75:BC80"/>
    <mergeCell ref="BD75:BD80"/>
    <mergeCell ref="BE75:BE80"/>
    <mergeCell ref="BN75:BN80"/>
    <mergeCell ref="X75:X80"/>
    <mergeCell ref="P75:P80"/>
    <mergeCell ref="BF75:BF80"/>
    <mergeCell ref="BG75:BG80"/>
    <mergeCell ref="BH75:BH80"/>
    <mergeCell ref="BI75:BI80"/>
    <mergeCell ref="BJ75:BJ80"/>
    <mergeCell ref="BK75:BK80"/>
    <mergeCell ref="BL75:BL80"/>
    <mergeCell ref="BM75:BM80"/>
    <mergeCell ref="AE75:AE80"/>
    <mergeCell ref="AF75:AF80"/>
    <mergeCell ref="AG75:AG80"/>
    <mergeCell ref="AH75:AH80"/>
    <mergeCell ref="AI75:AI80"/>
    <mergeCell ref="AJ75:AJ80"/>
    <mergeCell ref="AK75:AK80"/>
    <mergeCell ref="AM75:AM80"/>
    <mergeCell ref="AL75:AL80"/>
    <mergeCell ref="AN75:AN80"/>
    <mergeCell ref="AP75:AP80"/>
    <mergeCell ref="AR75:AR80"/>
    <mergeCell ref="AT75:AT80"/>
    <mergeCell ref="BN69:BN74"/>
    <mergeCell ref="S57:S62"/>
    <mergeCell ref="T57:T62"/>
    <mergeCell ref="U57:U62"/>
    <mergeCell ref="V57:V62"/>
    <mergeCell ref="AG57:AG62"/>
    <mergeCell ref="AH57:AH62"/>
    <mergeCell ref="AI57:AI62"/>
    <mergeCell ref="AJ57:AJ62"/>
    <mergeCell ref="Y57:Y62"/>
    <mergeCell ref="Z57:Z62"/>
    <mergeCell ref="X57:X62"/>
    <mergeCell ref="BO75:BO80"/>
    <mergeCell ref="Y75:Y80"/>
    <mergeCell ref="Z75:Z80"/>
    <mergeCell ref="AA75:AA80"/>
    <mergeCell ref="AB75:AB80"/>
    <mergeCell ref="AC75:AC80"/>
    <mergeCell ref="AD75:AD80"/>
    <mergeCell ref="S75:S80"/>
    <mergeCell ref="T75:T80"/>
    <mergeCell ref="U75:U80"/>
    <mergeCell ref="V75:V80"/>
    <mergeCell ref="W75:W80"/>
    <mergeCell ref="BE57:BE62"/>
    <mergeCell ref="AC57:AC62"/>
    <mergeCell ref="AD57:AD62"/>
    <mergeCell ref="BD57:BD62"/>
    <mergeCell ref="BO69:BO74"/>
    <mergeCell ref="BH69:BH74"/>
    <mergeCell ref="BI69:BI74"/>
    <mergeCell ref="BJ69:BJ74"/>
    <mergeCell ref="BK69:BK74"/>
    <mergeCell ref="BL69:BL74"/>
    <mergeCell ref="BM69:BM74"/>
    <mergeCell ref="AE69:AE74"/>
    <mergeCell ref="AF69:AF74"/>
    <mergeCell ref="AG69:AG74"/>
    <mergeCell ref="AH69:AH74"/>
    <mergeCell ref="AI69:AI74"/>
    <mergeCell ref="AJ69:AJ74"/>
    <mergeCell ref="AR63:AR68"/>
    <mergeCell ref="AT63:AT68"/>
    <mergeCell ref="AV63:AV68"/>
    <mergeCell ref="AX63:AX68"/>
    <mergeCell ref="AX70:AX74"/>
    <mergeCell ref="AZ70:AZ74"/>
    <mergeCell ref="BB70:BB74"/>
    <mergeCell ref="BF70:BF74"/>
    <mergeCell ref="BG70:BG74"/>
    <mergeCell ref="BD70:BD74"/>
    <mergeCell ref="BE70:BE74"/>
    <mergeCell ref="AV70:AV74"/>
    <mergeCell ref="AT70:AT74"/>
    <mergeCell ref="BO63:BO68"/>
    <mergeCell ref="BF63:BF68"/>
    <mergeCell ref="BG63:BG68"/>
    <mergeCell ref="AK63:AK68"/>
    <mergeCell ref="AL63:AL68"/>
    <mergeCell ref="AM63:AM68"/>
    <mergeCell ref="AN63:AN68"/>
    <mergeCell ref="A69:A74"/>
    <mergeCell ref="B69:B74"/>
    <mergeCell ref="C69:C74"/>
    <mergeCell ref="D69:D74"/>
    <mergeCell ref="L69:L74"/>
    <mergeCell ref="AC69:AC74"/>
    <mergeCell ref="AD69:AD74"/>
    <mergeCell ref="S69:S74"/>
    <mergeCell ref="T69:T74"/>
    <mergeCell ref="Q69:Q74"/>
    <mergeCell ref="R69:R74"/>
    <mergeCell ref="A63:A68"/>
    <mergeCell ref="B63:B68"/>
    <mergeCell ref="C63:C68"/>
    <mergeCell ref="D63:D68"/>
    <mergeCell ref="G63:G68"/>
    <mergeCell ref="G69:G74"/>
    <mergeCell ref="R63:R68"/>
    <mergeCell ref="H63:H68"/>
    <mergeCell ref="I63:I68"/>
    <mergeCell ref="U69:U74"/>
    <mergeCell ref="V69:V74"/>
    <mergeCell ref="W69:W74"/>
    <mergeCell ref="X69:X74"/>
    <mergeCell ref="BN57:BN62"/>
    <mergeCell ref="AD63:AD68"/>
    <mergeCell ref="S63:S68"/>
    <mergeCell ref="T63:T68"/>
    <mergeCell ref="U63:U68"/>
    <mergeCell ref="V63:V68"/>
    <mergeCell ref="W63:W68"/>
    <mergeCell ref="O63:O68"/>
    <mergeCell ref="P63:P68"/>
    <mergeCell ref="Q63:Q68"/>
    <mergeCell ref="AR57:AR62"/>
    <mergeCell ref="AT57:AT62"/>
    <mergeCell ref="AV57:AV62"/>
    <mergeCell ref="BH63:BH68"/>
    <mergeCell ref="BI63:BI68"/>
    <mergeCell ref="BJ63:BJ68"/>
    <mergeCell ref="BK63:BK68"/>
    <mergeCell ref="BL63:BL68"/>
    <mergeCell ref="BB57:BB62"/>
    <mergeCell ref="BC57:BC62"/>
    <mergeCell ref="BM57:BM62"/>
    <mergeCell ref="AE57:AE62"/>
    <mergeCell ref="AF57:AF62"/>
    <mergeCell ref="BF57:BF62"/>
    <mergeCell ref="AB57:AB62"/>
    <mergeCell ref="BG57:BG62"/>
    <mergeCell ref="AP63:AP68"/>
    <mergeCell ref="AZ57:AZ62"/>
    <mergeCell ref="A57:A62"/>
    <mergeCell ref="B57:B62"/>
    <mergeCell ref="C57:C62"/>
    <mergeCell ref="D57:D62"/>
    <mergeCell ref="L57:L62"/>
    <mergeCell ref="G57:G62"/>
    <mergeCell ref="AR51:AR56"/>
    <mergeCell ref="AT51:AT56"/>
    <mergeCell ref="AV51:AV56"/>
    <mergeCell ref="AX51:AX56"/>
    <mergeCell ref="AK46:AK50"/>
    <mergeCell ref="AL46:AL50"/>
    <mergeCell ref="AM46:AM50"/>
    <mergeCell ref="AN46:AN50"/>
    <mergeCell ref="AP46:AP50"/>
    <mergeCell ref="AR46:AR50"/>
    <mergeCell ref="AT46:AT50"/>
    <mergeCell ref="AV46:AV50"/>
    <mergeCell ref="AX46:AX50"/>
    <mergeCell ref="AA57:AA62"/>
    <mergeCell ref="M57:M62"/>
    <mergeCell ref="N57:N62"/>
    <mergeCell ref="O57:O62"/>
    <mergeCell ref="P57:P62"/>
    <mergeCell ref="Q57:Q62"/>
    <mergeCell ref="R57:R62"/>
    <mergeCell ref="AD45:AD50"/>
    <mergeCell ref="G51:G56"/>
    <mergeCell ref="T51:T56"/>
    <mergeCell ref="U51:U56"/>
    <mergeCell ref="V51:V56"/>
    <mergeCell ref="W51:W56"/>
    <mergeCell ref="BI51:BI56"/>
    <mergeCell ref="BJ51:BJ56"/>
    <mergeCell ref="BK51:BK56"/>
    <mergeCell ref="BL51:BL56"/>
    <mergeCell ref="BM51:BM56"/>
    <mergeCell ref="AE51:AE56"/>
    <mergeCell ref="AF51:AF56"/>
    <mergeCell ref="AG51:AG56"/>
    <mergeCell ref="AH51:AH56"/>
    <mergeCell ref="AI51:AI56"/>
    <mergeCell ref="AJ51:AJ56"/>
    <mergeCell ref="Y51:Y56"/>
    <mergeCell ref="Z51:Z56"/>
    <mergeCell ref="AA51:AA56"/>
    <mergeCell ref="AB51:AB56"/>
    <mergeCell ref="AC51:AC56"/>
    <mergeCell ref="BG51:BG56"/>
    <mergeCell ref="BC51:BC56"/>
    <mergeCell ref="BD51:BD56"/>
    <mergeCell ref="BE51:BE56"/>
    <mergeCell ref="BF51:BF56"/>
    <mergeCell ref="AZ51:AZ56"/>
    <mergeCell ref="BB51:BB56"/>
    <mergeCell ref="BO57:BO62"/>
    <mergeCell ref="BN63:BN68"/>
    <mergeCell ref="BH57:BH62"/>
    <mergeCell ref="BI57:BI62"/>
    <mergeCell ref="BJ57:BJ62"/>
    <mergeCell ref="BK57:BK62"/>
    <mergeCell ref="BL57:BL62"/>
    <mergeCell ref="BN51:BN56"/>
    <mergeCell ref="X51:X56"/>
    <mergeCell ref="M51:M56"/>
    <mergeCell ref="N51:N56"/>
    <mergeCell ref="O51:O56"/>
    <mergeCell ref="BO51:BO56"/>
    <mergeCell ref="W45:W50"/>
    <mergeCell ref="I60:I62"/>
    <mergeCell ref="K59:K62"/>
    <mergeCell ref="AK57:AK62"/>
    <mergeCell ref="AL57:AL62"/>
    <mergeCell ref="AM57:AM62"/>
    <mergeCell ref="AN57:AN62"/>
    <mergeCell ref="AP57:AP62"/>
    <mergeCell ref="BM63:BM68"/>
    <mergeCell ref="AE63:AE68"/>
    <mergeCell ref="AF63:AF68"/>
    <mergeCell ref="AG63:AG68"/>
    <mergeCell ref="AH63:AH68"/>
    <mergeCell ref="AI63:AI68"/>
    <mergeCell ref="AJ63:AJ68"/>
    <mergeCell ref="AB63:AB68"/>
    <mergeCell ref="AC63:AC68"/>
    <mergeCell ref="AX57:AX62"/>
    <mergeCell ref="BH51:BH56"/>
    <mergeCell ref="G45:G50"/>
    <mergeCell ref="K48:K50"/>
    <mergeCell ref="X45:X50"/>
    <mergeCell ref="M45:M50"/>
    <mergeCell ref="N45:N50"/>
    <mergeCell ref="O45:O50"/>
    <mergeCell ref="P45:P50"/>
    <mergeCell ref="Q45:Q50"/>
    <mergeCell ref="R45:R50"/>
    <mergeCell ref="L45:L50"/>
    <mergeCell ref="S45:S50"/>
    <mergeCell ref="T45:T50"/>
    <mergeCell ref="U45:U50"/>
    <mergeCell ref="V45:V50"/>
    <mergeCell ref="P39:P44"/>
    <mergeCell ref="K51:K56"/>
    <mergeCell ref="AF45:AF50"/>
    <mergeCell ref="Y45:Y50"/>
    <mergeCell ref="Z45:Z50"/>
    <mergeCell ref="AE45:AE50"/>
    <mergeCell ref="BO45:BO50"/>
    <mergeCell ref="BO39:BO44"/>
    <mergeCell ref="BN39:BN44"/>
    <mergeCell ref="BN45:BN50"/>
    <mergeCell ref="AI39:AI44"/>
    <mergeCell ref="AJ39:AJ44"/>
    <mergeCell ref="BH39:BH44"/>
    <mergeCell ref="BF46:BF50"/>
    <mergeCell ref="BG46:BG50"/>
    <mergeCell ref="AK40:AK44"/>
    <mergeCell ref="AL40:AL44"/>
    <mergeCell ref="AM40:AM44"/>
    <mergeCell ref="AN40:AN44"/>
    <mergeCell ref="BJ45:BJ50"/>
    <mergeCell ref="BK45:BK50"/>
    <mergeCell ref="BL45:BL50"/>
    <mergeCell ref="BM45:BM50"/>
    <mergeCell ref="BG40:BG44"/>
    <mergeCell ref="AZ46:AZ50"/>
    <mergeCell ref="BB46:BB50"/>
    <mergeCell ref="BC46:BC50"/>
    <mergeCell ref="BD46:BD50"/>
    <mergeCell ref="BE46:BE50"/>
    <mergeCell ref="AI45:AI50"/>
    <mergeCell ref="AJ45:AJ50"/>
    <mergeCell ref="AZ40:AZ44"/>
    <mergeCell ref="BB40:BB44"/>
    <mergeCell ref="BC40:BC44"/>
    <mergeCell ref="BO30:BO31"/>
    <mergeCell ref="L31:AE31"/>
    <mergeCell ref="AF31:AJ31"/>
    <mergeCell ref="AK31:AM31"/>
    <mergeCell ref="AN31:BC31"/>
    <mergeCell ref="BD31:BE31"/>
    <mergeCell ref="BF31:BG31"/>
    <mergeCell ref="Q33:Q38"/>
    <mergeCell ref="R33:R38"/>
    <mergeCell ref="S33:S38"/>
    <mergeCell ref="T33:T38"/>
    <mergeCell ref="BH31:BI31"/>
    <mergeCell ref="BL31:BN31"/>
    <mergeCell ref="BJ33:BJ38"/>
    <mergeCell ref="BK33:BK38"/>
    <mergeCell ref="BL33:BL38"/>
    <mergeCell ref="BM33:BM38"/>
    <mergeCell ref="BN33:BN38"/>
    <mergeCell ref="BO33:BO38"/>
    <mergeCell ref="AG33:AG38"/>
    <mergeCell ref="AH33:AH38"/>
    <mergeCell ref="AI33:AI38"/>
    <mergeCell ref="AJ33:AJ38"/>
    <mergeCell ref="BH33:BH38"/>
    <mergeCell ref="BI33:BI38"/>
    <mergeCell ref="AA33:AA38"/>
    <mergeCell ref="AB33:AB38"/>
    <mergeCell ref="AC33:AC38"/>
    <mergeCell ref="AD33:AD38"/>
    <mergeCell ref="AE33:AE38"/>
    <mergeCell ref="BG33:BG38"/>
    <mergeCell ref="AF33:AF38"/>
    <mergeCell ref="F105:F110"/>
    <mergeCell ref="A39:A44"/>
    <mergeCell ref="H40:H44"/>
    <mergeCell ref="I40:I44"/>
    <mergeCell ref="K41:K44"/>
    <mergeCell ref="W39:W44"/>
    <mergeCell ref="H33:H38"/>
    <mergeCell ref="I33:I38"/>
    <mergeCell ref="S39:S44"/>
    <mergeCell ref="T39:T44"/>
    <mergeCell ref="A33:A38"/>
    <mergeCell ref="B33:B38"/>
    <mergeCell ref="C33:C38"/>
    <mergeCell ref="D33:D38"/>
    <mergeCell ref="M33:M38"/>
    <mergeCell ref="G39:G44"/>
    <mergeCell ref="U39:U44"/>
    <mergeCell ref="V39:V44"/>
    <mergeCell ref="B39:B44"/>
    <mergeCell ref="C39:C44"/>
    <mergeCell ref="D39:D44"/>
    <mergeCell ref="B45:B50"/>
    <mergeCell ref="C45:C50"/>
    <mergeCell ref="D45:D50"/>
    <mergeCell ref="R39:R44"/>
    <mergeCell ref="I46:I47"/>
    <mergeCell ref="I48:I50"/>
    <mergeCell ref="E45:E50"/>
    <mergeCell ref="A45:A50"/>
    <mergeCell ref="J69:J74"/>
    <mergeCell ref="J75:J80"/>
    <mergeCell ref="U33:U38"/>
    <mergeCell ref="G120:G125"/>
    <mergeCell ref="G126:G131"/>
    <mergeCell ref="A1:AO1"/>
    <mergeCell ref="AP1:BW1"/>
    <mergeCell ref="C4:G4"/>
    <mergeCell ref="C5:G5"/>
    <mergeCell ref="G8:AM8"/>
    <mergeCell ref="I9:AM9"/>
    <mergeCell ref="I18:AM18"/>
    <mergeCell ref="I19:AM19"/>
    <mergeCell ref="I20:AM20"/>
    <mergeCell ref="F33:F38"/>
    <mergeCell ref="F39:F44"/>
    <mergeCell ref="F45:F50"/>
    <mergeCell ref="F51:F56"/>
    <mergeCell ref="F57:F62"/>
    <mergeCell ref="F63:F68"/>
    <mergeCell ref="F69:F74"/>
    <mergeCell ref="F75:F80"/>
    <mergeCell ref="BJ30:BN30"/>
    <mergeCell ref="BJ31:BK31"/>
    <mergeCell ref="BI39:BI44"/>
    <mergeCell ref="BJ39:BJ44"/>
    <mergeCell ref="BK39:BK44"/>
    <mergeCell ref="BL39:BL44"/>
    <mergeCell ref="BM39:BM44"/>
    <mergeCell ref="AP40:AP44"/>
    <mergeCell ref="AR40:AR44"/>
    <mergeCell ref="AT40:AT44"/>
    <mergeCell ref="AV40:AV44"/>
    <mergeCell ref="AX40:AX44"/>
    <mergeCell ref="F99:F104"/>
    <mergeCell ref="H75:H80"/>
    <mergeCell ref="I75:I80"/>
    <mergeCell ref="I23:AM23"/>
    <mergeCell ref="I10:AM10"/>
    <mergeCell ref="I11:AM11"/>
    <mergeCell ref="I12:AM12"/>
    <mergeCell ref="I13:AM13"/>
    <mergeCell ref="I14:AM14"/>
    <mergeCell ref="I15:AM15"/>
    <mergeCell ref="I16:AM16"/>
    <mergeCell ref="I17:AM17"/>
    <mergeCell ref="I21:AM21"/>
    <mergeCell ref="I25:AM25"/>
    <mergeCell ref="Z39:Z44"/>
    <mergeCell ref="AA39:AA44"/>
    <mergeCell ref="AB39:AB44"/>
    <mergeCell ref="AL51:AL56"/>
    <mergeCell ref="AD51:AD56"/>
    <mergeCell ref="AG39:AG44"/>
    <mergeCell ref="K75:K76"/>
    <mergeCell ref="Y69:Y74"/>
    <mergeCell ref="Z69:Z74"/>
    <mergeCell ref="M75:M80"/>
    <mergeCell ref="N75:N80"/>
    <mergeCell ref="I24:AM24"/>
    <mergeCell ref="I22:AM22"/>
    <mergeCell ref="L33:L38"/>
    <mergeCell ref="N33:N38"/>
    <mergeCell ref="A30:K31"/>
    <mergeCell ref="L30:AJ30"/>
    <mergeCell ref="G33:G38"/>
    <mergeCell ref="J33:J38"/>
    <mergeCell ref="AK30:BI30"/>
    <mergeCell ref="A51:A56"/>
    <mergeCell ref="B51:B56"/>
    <mergeCell ref="C51:C56"/>
    <mergeCell ref="D51:D56"/>
    <mergeCell ref="L51:L56"/>
    <mergeCell ref="BH45:BH50"/>
    <mergeCell ref="BI45:BI50"/>
    <mergeCell ref="BF115:BF119"/>
    <mergeCell ref="BG115:BG119"/>
    <mergeCell ref="BF111:BF114"/>
    <mergeCell ref="BG111:BG114"/>
    <mergeCell ref="V33:V38"/>
    <mergeCell ref="W33:W38"/>
    <mergeCell ref="X33:X38"/>
    <mergeCell ref="Y33:Y38"/>
    <mergeCell ref="Z33:Z38"/>
    <mergeCell ref="X39:X44"/>
    <mergeCell ref="Y39:Y44"/>
    <mergeCell ref="J105:J110"/>
    <mergeCell ref="J111:J119"/>
    <mergeCell ref="H88:H92"/>
    <mergeCell ref="I88:I92"/>
    <mergeCell ref="H52:H56"/>
    <mergeCell ref="H60:H62"/>
    <mergeCell ref="G75:G80"/>
    <mergeCell ref="AX33:AX38"/>
    <mergeCell ref="AZ33:AZ38"/>
    <mergeCell ref="AG45:AG50"/>
    <mergeCell ref="AH45:AH50"/>
    <mergeCell ref="BF33:BF38"/>
    <mergeCell ref="AC39:AC44"/>
    <mergeCell ref="AD39:AD44"/>
    <mergeCell ref="A162:A167"/>
    <mergeCell ref="B162:B167"/>
    <mergeCell ref="C162:C167"/>
    <mergeCell ref="D162:D167"/>
    <mergeCell ref="E162:E167"/>
    <mergeCell ref="F162:F167"/>
    <mergeCell ref="G162:G167"/>
    <mergeCell ref="J162:J167"/>
    <mergeCell ref="L162:L167"/>
    <mergeCell ref="M162:M167"/>
    <mergeCell ref="N162:N167"/>
    <mergeCell ref="O162:O167"/>
    <mergeCell ref="P162:P167"/>
    <mergeCell ref="Q162:Q167"/>
    <mergeCell ref="R162:R167"/>
    <mergeCell ref="AM33:AM38"/>
    <mergeCell ref="Y87:Y92"/>
    <mergeCell ref="Z87:Z92"/>
    <mergeCell ref="AA87:AA92"/>
    <mergeCell ref="AB87:AB92"/>
    <mergeCell ref="O33:O38"/>
    <mergeCell ref="P33:P38"/>
    <mergeCell ref="Q39:Q44"/>
    <mergeCell ref="S51:S56"/>
    <mergeCell ref="F111:F119"/>
    <mergeCell ref="F120:F125"/>
    <mergeCell ref="F126:F131"/>
    <mergeCell ref="J39:J44"/>
    <mergeCell ref="J45:J50"/>
    <mergeCell ref="J51:J56"/>
    <mergeCell ref="J57:J62"/>
    <mergeCell ref="J63:J68"/>
    <mergeCell ref="S162:S167"/>
    <mergeCell ref="T162:T167"/>
    <mergeCell ref="U162:U167"/>
    <mergeCell ref="V162:V167"/>
    <mergeCell ref="W162:W167"/>
    <mergeCell ref="X162:X167"/>
    <mergeCell ref="Y162:Y167"/>
    <mergeCell ref="Z162:Z167"/>
    <mergeCell ref="AA162:AA167"/>
    <mergeCell ref="AB162:AB167"/>
    <mergeCell ref="K77:K78"/>
    <mergeCell ref="K79:K80"/>
    <mergeCell ref="J120:J125"/>
    <mergeCell ref="J126:J131"/>
    <mergeCell ref="L39:L44"/>
    <mergeCell ref="M39:M44"/>
    <mergeCell ref="N39:N44"/>
    <mergeCell ref="O39:O44"/>
    <mergeCell ref="W57:W62"/>
    <mergeCell ref="G81:G86"/>
    <mergeCell ref="G87:G92"/>
    <mergeCell ref="G93:G98"/>
    <mergeCell ref="G99:G104"/>
    <mergeCell ref="G105:G110"/>
    <mergeCell ref="G111:G119"/>
    <mergeCell ref="H166:H167"/>
    <mergeCell ref="H164:H165"/>
    <mergeCell ref="I166:I167"/>
    <mergeCell ref="I164:I165"/>
    <mergeCell ref="K162:K167"/>
    <mergeCell ref="AK162:AK163"/>
    <mergeCell ref="AK164:AK165"/>
    <mergeCell ref="AK166:AK167"/>
    <mergeCell ref="AL162:AL163"/>
    <mergeCell ref="AL164:AL165"/>
    <mergeCell ref="AL166:AL167"/>
    <mergeCell ref="AM162:AM163"/>
    <mergeCell ref="AM164:AM165"/>
    <mergeCell ref="AM166:AM167"/>
    <mergeCell ref="AN162:AN163"/>
    <mergeCell ref="AJ162:AJ167"/>
    <mergeCell ref="AN164:AN165"/>
    <mergeCell ref="AN166:AN167"/>
    <mergeCell ref="BI162:BI167"/>
    <mergeCell ref="BJ162:BJ167"/>
    <mergeCell ref="BK162:BK167"/>
    <mergeCell ref="AV166:AV167"/>
    <mergeCell ref="AX162:AX163"/>
    <mergeCell ref="AX164:AX165"/>
    <mergeCell ref="AX166:AX167"/>
    <mergeCell ref="AC162:AC167"/>
    <mergeCell ref="AD162:AD167"/>
    <mergeCell ref="AE162:AE167"/>
    <mergeCell ref="AF162:AF167"/>
    <mergeCell ref="AG162:AG167"/>
    <mergeCell ref="AH162:AH167"/>
    <mergeCell ref="AI162:AI167"/>
    <mergeCell ref="CH162:CH167"/>
    <mergeCell ref="CI162:CI167"/>
    <mergeCell ref="CJ162:CJ167"/>
    <mergeCell ref="AP162:AP163"/>
    <mergeCell ref="AP164:AP165"/>
    <mergeCell ref="AP166:AP167"/>
    <mergeCell ref="AR162:AR163"/>
    <mergeCell ref="T168:T173"/>
    <mergeCell ref="BL162:BL167"/>
    <mergeCell ref="BM162:BM167"/>
    <mergeCell ref="BN162:BN167"/>
    <mergeCell ref="BO162:BO167"/>
    <mergeCell ref="CE162:CE167"/>
    <mergeCell ref="CF162:CF167"/>
    <mergeCell ref="CG162:CG167"/>
    <mergeCell ref="AZ164:AZ165"/>
    <mergeCell ref="AZ166:AZ167"/>
    <mergeCell ref="BB162:BB163"/>
    <mergeCell ref="BB164:BB165"/>
    <mergeCell ref="BB166:BB167"/>
    <mergeCell ref="BC162:BC163"/>
    <mergeCell ref="BC164:BC165"/>
    <mergeCell ref="BD162:BD163"/>
    <mergeCell ref="BD164:BD165"/>
    <mergeCell ref="BD166:BD167"/>
    <mergeCell ref="AR164:AR165"/>
    <mergeCell ref="AR166:AR167"/>
    <mergeCell ref="AT162:AT163"/>
    <mergeCell ref="AT164:AT165"/>
    <mergeCell ref="AT166:AT167"/>
    <mergeCell ref="AV162:AV163"/>
    <mergeCell ref="AV164:AV165"/>
    <mergeCell ref="BE162:BE163"/>
    <mergeCell ref="BE164:BE165"/>
    <mergeCell ref="BE166:BE167"/>
    <mergeCell ref="BF162:BF163"/>
    <mergeCell ref="BF164:BF165"/>
    <mergeCell ref="BF166:BF167"/>
    <mergeCell ref="BH162:BH167"/>
    <mergeCell ref="A168:A173"/>
    <mergeCell ref="B168:B173"/>
    <mergeCell ref="C168:C173"/>
    <mergeCell ref="D168:D173"/>
    <mergeCell ref="E168:E173"/>
    <mergeCell ref="F168:F173"/>
    <mergeCell ref="G168:G173"/>
    <mergeCell ref="J168:J173"/>
    <mergeCell ref="K168:K173"/>
    <mergeCell ref="L168:L173"/>
    <mergeCell ref="M168:M173"/>
    <mergeCell ref="N168:N173"/>
    <mergeCell ref="O168:O173"/>
    <mergeCell ref="P168:P173"/>
    <mergeCell ref="Q168:Q173"/>
    <mergeCell ref="R168:R173"/>
    <mergeCell ref="S168:S173"/>
    <mergeCell ref="H172:H173"/>
    <mergeCell ref="I172:I173"/>
    <mergeCell ref="H168:H171"/>
    <mergeCell ref="I168:I171"/>
    <mergeCell ref="AF168:AF173"/>
    <mergeCell ref="AG168:AG173"/>
    <mergeCell ref="AH168:AH173"/>
    <mergeCell ref="AI168:AI173"/>
    <mergeCell ref="AJ168:AJ173"/>
    <mergeCell ref="AK168:AK173"/>
    <mergeCell ref="AL168:AL173"/>
    <mergeCell ref="AM168:AM173"/>
    <mergeCell ref="AN168:AN173"/>
    <mergeCell ref="AP168:AP173"/>
    <mergeCell ref="AR168:AR173"/>
    <mergeCell ref="AT168:AT173"/>
    <mergeCell ref="BE168:BE173"/>
    <mergeCell ref="AV168:AV173"/>
    <mergeCell ref="AX168:AX173"/>
    <mergeCell ref="AZ168:AZ173"/>
    <mergeCell ref="BB168:BB173"/>
    <mergeCell ref="BC168:BC173"/>
    <mergeCell ref="BD168:BD173"/>
    <mergeCell ref="CI168:CI173"/>
    <mergeCell ref="CJ168:CJ173"/>
    <mergeCell ref="BG162:BG163"/>
    <mergeCell ref="BG164:BG165"/>
    <mergeCell ref="BG166:BG167"/>
    <mergeCell ref="BC166:BC167"/>
    <mergeCell ref="U168:U173"/>
    <mergeCell ref="V168:V173"/>
    <mergeCell ref="W168:W173"/>
    <mergeCell ref="X168:X173"/>
    <mergeCell ref="Y168:Y173"/>
    <mergeCell ref="Z168:Z173"/>
    <mergeCell ref="AA168:AA173"/>
    <mergeCell ref="AB168:AB173"/>
    <mergeCell ref="AC168:AC173"/>
    <mergeCell ref="AD168:AD173"/>
    <mergeCell ref="AZ162:AZ163"/>
    <mergeCell ref="BH168:BH173"/>
    <mergeCell ref="BI168:BI173"/>
    <mergeCell ref="BJ168:BJ173"/>
    <mergeCell ref="BK168:BK173"/>
    <mergeCell ref="BL168:BL173"/>
    <mergeCell ref="BM168:BM173"/>
    <mergeCell ref="BN168:BN173"/>
    <mergeCell ref="BO168:BO173"/>
    <mergeCell ref="CE168:CE173"/>
    <mergeCell ref="CF168:CF173"/>
    <mergeCell ref="CG168:CG173"/>
    <mergeCell ref="CH168:CH173"/>
    <mergeCell ref="BF168:BF173"/>
    <mergeCell ref="BG168:BG173"/>
    <mergeCell ref="AE168:AE173"/>
  </mergeCells>
  <phoneticPr fontId="10" type="noConversion"/>
  <conditionalFormatting sqref="AJ33 AJ39 AJ45 AJ51 AJ57 AJ63 AJ69 AJ75 AJ81 AJ87 AJ93 AJ99 AJ105 AJ111 AJ120 AJ126 AJ132 AJ138 AJ144 AJ150">
    <cfRule type="cellIs" dxfId="51" priority="117" operator="equal">
      <formula>"Extremo"</formula>
    </cfRule>
    <cfRule type="cellIs" dxfId="50" priority="118" operator="equal">
      <formula>"Alto"</formula>
    </cfRule>
    <cfRule type="cellIs" dxfId="49" priority="119" operator="equal">
      <formula>"Moderado"</formula>
    </cfRule>
    <cfRule type="cellIs" dxfId="48" priority="120" operator="equal">
      <formula>"Bajo"</formula>
    </cfRule>
  </conditionalFormatting>
  <conditionalFormatting sqref="BN33 BN39 BN45 BN51 BN57 BN63 BN69 BN75 BN81 BN87 BN93 BN99 BN105 BN111 BN120 BN126">
    <cfRule type="cellIs" dxfId="47" priority="113" operator="equal">
      <formula>"Extremo"</formula>
    </cfRule>
    <cfRule type="cellIs" dxfId="46" priority="114" operator="equal">
      <formula>"Alto"</formula>
    </cfRule>
    <cfRule type="cellIs" dxfId="45" priority="115" operator="equal">
      <formula>"Moderado"</formula>
    </cfRule>
    <cfRule type="cellIs" dxfId="44" priority="116" operator="equal">
      <formula>"Bajo"</formula>
    </cfRule>
  </conditionalFormatting>
  <conditionalFormatting sqref="BK19">
    <cfRule type="cellIs" dxfId="43" priority="98" stopIfTrue="1" operator="between">
      <formula>31</formula>
      <formula>60</formula>
    </cfRule>
    <cfRule type="cellIs" dxfId="42" priority="99" stopIfTrue="1" operator="between">
      <formula>21</formula>
      <formula>30</formula>
    </cfRule>
    <cfRule type="cellIs" dxfId="41" priority="100" stopIfTrue="1" operator="between">
      <formula>11</formula>
      <formula>20</formula>
    </cfRule>
  </conditionalFormatting>
  <conditionalFormatting sqref="BK20:BK22">
    <cfRule type="cellIs" dxfId="40" priority="93" stopIfTrue="1" operator="equal">
      <formula>"INACEPTABLE"</formula>
    </cfRule>
    <cfRule type="cellIs" dxfId="39" priority="94" stopIfTrue="1" operator="equal">
      <formula>"IMPORTANTE"</formula>
    </cfRule>
    <cfRule type="cellIs" dxfId="38" priority="95" stopIfTrue="1" operator="equal">
      <formula>"MODERADO"</formula>
    </cfRule>
    <cfRule type="cellIs" dxfId="37" priority="96" stopIfTrue="1" operator="equal">
      <formula>"TOLERABLE"</formula>
    </cfRule>
    <cfRule type="cellIs" dxfId="36" priority="97" stopIfTrue="1" operator="equal">
      <formula>"ACEPTABLE"</formula>
    </cfRule>
  </conditionalFormatting>
  <conditionalFormatting sqref="BN132">
    <cfRule type="cellIs" dxfId="35" priority="81" operator="equal">
      <formula>"Extremo"</formula>
    </cfRule>
    <cfRule type="cellIs" dxfId="34" priority="82" operator="equal">
      <formula>"Alto"</formula>
    </cfRule>
    <cfRule type="cellIs" dxfId="33" priority="83" operator="equal">
      <formula>"Moderado"</formula>
    </cfRule>
    <cfRule type="cellIs" dxfId="32" priority="84" operator="equal">
      <formula>"Bajo"</formula>
    </cfRule>
  </conditionalFormatting>
  <conditionalFormatting sqref="BN138">
    <cfRule type="cellIs" dxfId="31" priority="69" operator="equal">
      <formula>"Extremo"</formula>
    </cfRule>
    <cfRule type="cellIs" dxfId="30" priority="70" operator="equal">
      <formula>"Alto"</formula>
    </cfRule>
    <cfRule type="cellIs" dxfId="29" priority="71" operator="equal">
      <formula>"Moderado"</formula>
    </cfRule>
    <cfRule type="cellIs" dxfId="28" priority="72" operator="equal">
      <formula>"Bajo"</formula>
    </cfRule>
  </conditionalFormatting>
  <conditionalFormatting sqref="BN144">
    <cfRule type="cellIs" dxfId="27" priority="57" operator="equal">
      <formula>"Extremo"</formula>
    </cfRule>
    <cfRule type="cellIs" dxfId="26" priority="58" operator="equal">
      <formula>"Alto"</formula>
    </cfRule>
    <cfRule type="cellIs" dxfId="25" priority="59" operator="equal">
      <formula>"Moderado"</formula>
    </cfRule>
    <cfRule type="cellIs" dxfId="24" priority="60" operator="equal">
      <formula>"Bajo"</formula>
    </cfRule>
  </conditionalFormatting>
  <conditionalFormatting sqref="BN150">
    <cfRule type="cellIs" dxfId="23" priority="45" operator="equal">
      <formula>"Extremo"</formula>
    </cfRule>
    <cfRule type="cellIs" dxfId="22" priority="46" operator="equal">
      <formula>"Alto"</formula>
    </cfRule>
    <cfRule type="cellIs" dxfId="21" priority="47" operator="equal">
      <formula>"Moderado"</formula>
    </cfRule>
    <cfRule type="cellIs" dxfId="20" priority="48" operator="equal">
      <formula>"Bajo"</formula>
    </cfRule>
  </conditionalFormatting>
  <conditionalFormatting sqref="AJ156 AJ162">
    <cfRule type="cellIs" dxfId="19" priority="33" operator="equal">
      <formula>"Extremo"</formula>
    </cfRule>
    <cfRule type="cellIs" dxfId="18" priority="34" operator="equal">
      <formula>"Alto"</formula>
    </cfRule>
    <cfRule type="cellIs" dxfId="17" priority="35" operator="equal">
      <formula>"Moderado"</formula>
    </cfRule>
    <cfRule type="cellIs" dxfId="16" priority="36" operator="equal">
      <formula>"Bajo"</formula>
    </cfRule>
  </conditionalFormatting>
  <conditionalFormatting sqref="BN156">
    <cfRule type="cellIs" dxfId="15" priority="29" operator="equal">
      <formula>"Extremo"</formula>
    </cfRule>
    <cfRule type="cellIs" dxfId="14" priority="30" operator="equal">
      <formula>"Alto"</formula>
    </cfRule>
    <cfRule type="cellIs" dxfId="13" priority="31" operator="equal">
      <formula>"Moderado"</formula>
    </cfRule>
    <cfRule type="cellIs" dxfId="12" priority="32" operator="equal">
      <formula>"Bajo"</formula>
    </cfRule>
  </conditionalFormatting>
  <conditionalFormatting sqref="BN162">
    <cfRule type="cellIs" dxfId="11" priority="17" operator="equal">
      <formula>"Extremo"</formula>
    </cfRule>
    <cfRule type="cellIs" dxfId="10" priority="18" operator="equal">
      <formula>"Alto"</formula>
    </cfRule>
    <cfRule type="cellIs" dxfId="9" priority="19" operator="equal">
      <formula>"Moderado"</formula>
    </cfRule>
    <cfRule type="cellIs" dxfId="8" priority="20" operator="equal">
      <formula>"Bajo"</formula>
    </cfRule>
  </conditionalFormatting>
  <conditionalFormatting sqref="AJ168">
    <cfRule type="cellIs" dxfId="7" priority="5" operator="equal">
      <formula>"Extremo"</formula>
    </cfRule>
    <cfRule type="cellIs" dxfId="6" priority="6" operator="equal">
      <formula>"Alto"</formula>
    </cfRule>
    <cfRule type="cellIs" dxfId="5" priority="7" operator="equal">
      <formula>"Moderado"</formula>
    </cfRule>
    <cfRule type="cellIs" dxfId="4" priority="8" operator="equal">
      <formula>"Bajo"</formula>
    </cfRule>
  </conditionalFormatting>
  <conditionalFormatting sqref="BN168">
    <cfRule type="cellIs" dxfId="3" priority="1" operator="equal">
      <formula>"Extremo"</formula>
    </cfRule>
    <cfRule type="cellIs" dxfId="2" priority="2" operator="equal">
      <formula>"Alto"</formula>
    </cfRule>
    <cfRule type="cellIs" dxfId="1" priority="3" operator="equal">
      <formula>"Moderado"</formula>
    </cfRule>
    <cfRule type="cellIs" dxfId="0" priority="4" operator="equal">
      <formula>"Bajo"</formula>
    </cfRule>
  </conditionalFormatting>
  <dataValidations count="40">
    <dataValidation type="list" allowBlank="1" showInputMessage="1" showErrorMessage="1" sqref="AL126:AL129" xr:uid="{00000000-0002-0000-0000-00000B000000}">
      <formula1>$H$126:$H$131</formula1>
    </dataValidation>
    <dataValidation type="list" allowBlank="1" showInputMessage="1" showErrorMessage="1" sqref="AL120" xr:uid="{00000000-0002-0000-0000-00000C000000}">
      <formula1>$H$120:$H$125</formula1>
    </dataValidation>
    <dataValidation type="list" allowBlank="1" showInputMessage="1" showErrorMessage="1" sqref="AL105" xr:uid="{00000000-0002-0000-0000-00000F000000}">
      <formula1>$H$105:$H$110</formula1>
    </dataValidation>
    <dataValidation type="list" allowBlank="1" showInputMessage="1" showErrorMessage="1" sqref="AL99" xr:uid="{00000000-0002-0000-0000-000010000000}">
      <formula1>$H$99:$H$104</formula1>
    </dataValidation>
    <dataValidation type="list" allowBlank="1" showInputMessage="1" showErrorMessage="1" sqref="AL93:AL94" xr:uid="{00000000-0002-0000-0000-000011000000}">
      <formula1>$H$93:$H$98</formula1>
    </dataValidation>
    <dataValidation type="list" allowBlank="1" showInputMessage="1" showErrorMessage="1" sqref="AL87:AL90" xr:uid="{00000000-0002-0000-0000-000012000000}">
      <formula1>$H$87:$H$92</formula1>
    </dataValidation>
    <dataValidation type="list" allowBlank="1" showInputMessage="1" showErrorMessage="1" sqref="AL81" xr:uid="{00000000-0002-0000-0000-000013000000}">
      <formula1>$H$81:$H$86</formula1>
    </dataValidation>
    <dataValidation type="list" allowBlank="1" showInputMessage="1" showErrorMessage="1" sqref="AL69:AL70" xr:uid="{00000000-0002-0000-0000-000017000000}">
      <formula1>$H$69:$H$74</formula1>
    </dataValidation>
    <dataValidation type="list" allowBlank="1" showInputMessage="1" showErrorMessage="1" sqref="AL63" xr:uid="{00000000-0002-0000-0000-000018000000}">
      <formula1>$H$63:$H$68</formula1>
    </dataValidation>
    <dataValidation type="list" allowBlank="1" showInputMessage="1" showErrorMessage="1" sqref="AL57" xr:uid="{00000000-0002-0000-0000-000019000000}">
      <formula1>$H$57:$H$62</formula1>
    </dataValidation>
    <dataValidation type="list" allowBlank="1" showInputMessage="1" showErrorMessage="1" sqref="AL51" xr:uid="{00000000-0002-0000-0000-00001B000000}">
      <formula1>$H$51:$H$56</formula1>
    </dataValidation>
    <dataValidation type="list" allowBlank="1" showInputMessage="1" showErrorMessage="1" sqref="AL45:AL46" xr:uid="{00000000-0002-0000-0000-00001C000000}">
      <formula1>$H$45:$H$50</formula1>
    </dataValidation>
    <dataValidation allowBlank="1" showInputMessage="1" showErrorMessage="1" prompt="Casi Seguro (5): Se espera que evento ocurra en la mayoría _x000a_Probable (4): Es viable que el evento ocurra en la mayoría_x000a_Posible (3): Puede ocurrir en algún momento. Últimos 2 años_x000a_Improbable (2): Puede Ocurrir en algún momento. Últimos 5 años_x000a_Rara Vez (1)" sqref="AF32" xr:uid="{00000000-0002-0000-0000-00001E000000}"/>
    <dataValidation allowBlank="1" showInputMessage="1" showErrorMessage="1" prompt="Responder afirmativamente de UNA a CINCO pregunta(s) genera un impacto MODERADO._x000a__x000a_Responder afirmativamente de SEIS a ONCE preguntas genera un impacto MAYOR._x000a__x000a_Responder afirmativamente de DOCE a DIECINUEVE preguntas genera un impacto CATASTRÓFICO." sqref="AE32 AG32:AI32" xr:uid="{00000000-0002-0000-0000-00001F000000}"/>
    <dataValidation allowBlank="1" showInputMessage="1" showErrorMessage="1" prompt="Si el resultado de las calificaciones del control o promedio en el diseño de los controles, está por debajo de 96%, se debe establecer un plan de acción que permita tener un control bien diseñado" sqref="BB32" xr:uid="{00000000-0002-0000-0000-000020000000}"/>
    <dataValidation allowBlank="1" showInputMessage="1" showErrorMessage="1" prompt="Fuerte+Fuerte=Fuerte_x000a_Fuerte+Moderado=Moderado_x000a_Fuerte+Débil=Débil_x000a_Moderado+Fuerte=Moderado_x000a_Moderado+Moderado=Moderado_x000a_Moderado+Débil=Débil_x000a_Débil+Fuerte=Débil_x000a_Débil+Moderado=Débil_x000a_Débil+Débil=Débil" sqref="BF32" xr:uid="{00000000-0002-0000-0000-000021000000}"/>
    <dataValidation allowBlank="1" showInputMessage="1" showErrorMessage="1" prompt="Promedio entre el diseño Total de Control y Total Solidez Individual " sqref="BH32" xr:uid="{00000000-0002-0000-0000-000022000000}"/>
    <dataValidation allowBlank="1" showInputMessage="1" showErrorMessage="1" prompt="- Adecuado (15)_x000a__x000a_- Inadecuado (0)_x000a_" sqref="AP32:AQ32" xr:uid="{00000000-0002-0000-0000-000023000000}"/>
    <dataValidation allowBlank="1" showInputMessage="1" showErrorMessage="1" prompt="- Se investigan y se resuelven Oportunamente (15)_x000a__x000a_- No se investigan y resuelven Oportunamente (0)_x000a_" sqref="AX32:AY32" xr:uid="{00000000-0002-0000-0000-000024000000}"/>
    <dataValidation allowBlank="1" showInputMessage="1" showErrorMessage="1" prompt="Completa (10)_x000a__x000a_Incompleta (5)_x000a__x000a_No esxiste (0)" sqref="AZ32:BA32" xr:uid="{00000000-0002-0000-0000-000025000000}"/>
    <dataValidation allowBlank="1" showInputMessage="1" showErrorMessage="1" prompt="Preventivo: Diseñados para evitar un evento no deseado en el momento que se produce, es decir intenta evitar la ocurrencia_x000a__x000a_Detectivos: Diseñados para identificar un evento o resultado no previsto después de que se haya producido, es decir corregir " sqref="AM32" xr:uid="{00000000-0002-0000-0000-000026000000}"/>
    <dataValidation allowBlank="1" showInputMessage="1" showErrorMessage="1" prompt="- Asignado (15)_x000a__x000a_- No Asignado (0)" sqref="AN32:AO32" xr:uid="{00000000-0002-0000-0000-000027000000}"/>
    <dataValidation allowBlank="1" showInputMessage="1" showErrorMessage="1" prompt="- Oportuna (15)_x000a__x000a_- Inoportuna (0)_x000a_" sqref="AR32:AS32" xr:uid="{00000000-0002-0000-0000-000028000000}"/>
    <dataValidation allowBlank="1" showInputMessage="1" showErrorMessage="1" prompt="- Prevenir (15)_x000a__x000a_- Detectar (10)_x000a__x000a_- No es un Control (0)" sqref="AT32:AU32" xr:uid="{00000000-0002-0000-0000-000029000000}"/>
    <dataValidation allowBlank="1" showInputMessage="1" showErrorMessage="1" prompt="- Confiable (15)_x000a__x000a_- No Confiable (0)_x000a_" sqref="AV32:AW32" xr:uid="{00000000-0002-0000-0000-00002A000000}"/>
    <dataValidation allowBlank="1" showInputMessage="1" showErrorMessage="1" prompt="Fuerte: Calificación entre 96 y 100_x000a__x000a_Moderado: Calificación entre 86 y 95_x000a__x000a_Débil: Calificación entre 0 y 85" sqref="BC32" xr:uid="{00000000-0002-0000-0000-00002B000000}"/>
    <dataValidation allowBlank="1" showInputMessage="1" showErrorMessage="1" prompt="Fuerte: Siempre se ejecuta_x000a__x000a_Moderado: Algunas veces_x000a__x000a_Débil: No se ejecuta " sqref="BD32:BE32" xr:uid="{00000000-0002-0000-0000-00002C000000}"/>
    <dataValidation allowBlank="1" showInputMessage="1" showErrorMessage="1" prompt="Fuerte: 100_x000a__x000a_Moderado: 50_x000a__x000a_Débil: 0" sqref="BG32" xr:uid="{00000000-0002-0000-0000-00002D000000}"/>
    <dataValidation allowBlank="1" showInputMessage="1" showErrorMessage="1" prompt="Fuerte: 100_x000a__x000a_Moderado: Entre 50 y 99_x000a__x000a_Débil: Menor a 50" sqref="BI32" xr:uid="{00000000-0002-0000-0000-00002E000000}"/>
    <dataValidation type="list" allowBlank="1" showInputMessage="1" showErrorMessage="1" sqref="AL39:AL40" xr:uid="{00000000-0002-0000-0000-000030000000}">
      <formula1>$H$39:$H$44</formula1>
    </dataValidation>
    <dataValidation type="list" allowBlank="1" showInputMessage="1" showErrorMessage="1" sqref="BG4:BI4" xr:uid="{00000000-0002-0000-0000-00002F000000}">
      <formula1>#REF!</formula1>
    </dataValidation>
    <dataValidation type="list" allowBlank="1" showInputMessage="1" showErrorMessage="1" sqref="AL132:AL137" xr:uid="{2D6EC704-41A3-4E60-92A3-E437233BD2CA}">
      <formula1>$H$132</formula1>
    </dataValidation>
    <dataValidation type="list" allowBlank="1" showInputMessage="1" showErrorMessage="1" sqref="AL111:AL119" xr:uid="{8C68381F-627E-4B85-AECE-05EB866FC0C1}">
      <formula1>$H$111:$H$119</formula1>
    </dataValidation>
    <dataValidation type="list" allowBlank="1" showInputMessage="1" showErrorMessage="1" sqref="AL138:AL143" xr:uid="{81879253-3414-4D36-BF7B-F56C5B85050A}">
      <formula1>$H$138</formula1>
    </dataValidation>
    <dataValidation type="list" allowBlank="1" showInputMessage="1" showErrorMessage="1" sqref="AL144:AL149" xr:uid="{D6457DCD-3DBC-4B4F-9A14-7DC637C780E3}">
      <formula1>$H$144</formula1>
    </dataValidation>
    <dataValidation type="list" allowBlank="1" showInputMessage="1" showErrorMessage="1" sqref="AL150:AL155" xr:uid="{D76A9113-2661-48CC-9CF4-B3B70EC5C863}">
      <formula1>$H$150</formula1>
    </dataValidation>
    <dataValidation type="list" allowBlank="1" showInputMessage="1" showErrorMessage="1" sqref="AL156:AL161" xr:uid="{9BE46BEA-0DA5-452D-A63D-71CD633E4B5D}">
      <formula1>$H$156</formula1>
    </dataValidation>
    <dataValidation type="list" allowBlank="1" showInputMessage="1" showErrorMessage="1" sqref="AL162:AL167" xr:uid="{956BE47F-F2B8-4CC2-BD4E-198B6BD7E9DE}">
      <formula1>$H$162:$H$167</formula1>
    </dataValidation>
    <dataValidation type="list" allowBlank="1" showInputMessage="1" showErrorMessage="1" sqref="AL168:AL173" xr:uid="{04BEEC9D-0DCE-4CD5-B7FA-61B74EF2F08F}">
      <formula1>$K$168</formula1>
    </dataValidation>
    <dataValidation type="list" allowBlank="1" showInputMessage="1" showErrorMessage="1" sqref="AL75:AL80" xr:uid="{BB0B2E7A-FA5C-41C7-9CBD-AFF577E76E52}">
      <formula1>$H$75</formula1>
    </dataValidation>
  </dataValidations>
  <printOptions horizontalCentered="1"/>
  <pageMargins left="0" right="0" top="0.35433070866141736" bottom="0.35433070866141736" header="0.31496062992125984" footer="0.31496062992125984"/>
  <pageSetup paperSize="5" scale="50" pageOrder="overThenDown" orientation="portrait" r:id="rId1"/>
  <headerFooter>
    <oddFooter>&amp;CPág. &amp;P de &amp;N</oddFooter>
  </headerFooter>
  <ignoredErrors>
    <ignoredError sqref="D99 D105 D69 D75 D120 BB90:BC90 BE90:BG90 AK93:AK94 AK89:AK90 BB94:BC94 BE94:BG94 BE120:BG120 BB120 D33 D39 D57 AK39:AK40 D51 AK51 AK57 D63 AK63 AK69:AK70 AK75 BB75:BC75 BE75:BG75 D81 AK81 BB81:BC81 BE81:BG81 D87 AK87:AK88 D93 AK99 BB99:BC99 BE99:BG99 BB105:BC105 BE105:BG105 AK120 AK105 D132 AK132 AK126:AK129 AL115 D45 D138 AK138 D144 AK144 D150 AK150 D156 AK156 D162 AK162 AK164 AK166 D168 D126 D111" unlockedFormula="1"/>
  </ignoredErrors>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E2149336-A755-4851-93A7-D612D8D9E092}">
          <x14:formula1>
            <xm:f>Listados!$B$26:$B$27</xm:f>
          </x14:formula1>
          <xm:sqref>AN33 AP33 AR33 AV33 AX33 AN39:AN40 AP39:AP40 AR39:AR40 AV39:AV40 AX39:AX40 AN45:AN46 AP45:AP46 AR45:AR46 AV45:AV46 AX45:AX46 AN51 AP51 AR51 AV51 AX51 AN57 AP57 AR57 AV57 AX57 AN63 AP63 AR63 AV63 AX63 AN69:AN70 AP69:AP70 AR69:AR70 AV69:AV70 AX69:AX70 AN87:AN90 AN93:AN105 AN75:AN81 AX75:AX110 AV75:AV110 AR75:AR110 AP75:AP110 AV120:AV129 AR120:AR129 AN120:AN129 AP120:AP129 AX120:AX129 AV132 AP132 AR132 AX132 AN132 AX166 AP138 AR138 AN138 AV138 AX138 AP144 AR144 AN144 AV144 AX144 AP150 AR150 AN150 AV150 AX150 AP156 AR156 AN156 AV156 AX156 AP162 AR162 AN162 AV162 AX162 AN164 AN166 AP164 AP166 AR164 AR166 AV164 AV166 AX164 AX168 AN168 AP168 AR168 AV168 L33:AD173</xm:sqref>
        </x14:dataValidation>
        <x14:dataValidation type="list" allowBlank="1" showInputMessage="1" showErrorMessage="1" xr:uid="{D8099DEB-4210-49C7-AB0E-C06AC2F4F968}">
          <x14:formula1>
            <xm:f>Listados!$K$3:$K$7</xm:f>
          </x14:formula1>
          <xm:sqref>AF120:AF173 AF33:AF110</xm:sqref>
        </x14:dataValidation>
        <x14:dataValidation type="list" allowBlank="1" showInputMessage="1" showErrorMessage="1" xr:uid="{B6A69BC3-927A-4E1A-BD6E-180750C06B35}">
          <x14:formula1>
            <xm:f>Listados!$C$26:$C$28</xm:f>
          </x14:formula1>
          <xm:sqref>AZ33 AZ39:AZ40 AZ45:AZ46 AZ51 AZ57 AZ63 AZ69:AZ70 AZ75:AZ110 AZ120:AZ129 AZ132 AZ138 AZ144 AZ150 AZ156 AZ162 AZ164 AZ166 AZ168</xm:sqref>
        </x14:dataValidation>
        <x14:dataValidation type="list" allowBlank="1" showInputMessage="1" showErrorMessage="1" xr:uid="{F08E2552-2D99-4D04-9C49-0BF28CF012C4}">
          <x14:formula1>
            <xm:f>Listados!$D$26:$D$28</xm:f>
          </x14:formula1>
          <xm:sqref>AT33 AT39:AT40 AT45:AT46 AT51 AT57 AT63 AT69:AT70 AT75:AT110 AT120:AT129 AT132 AT138 AT144 AT150 AT156 AT162 AT164 AT166 AT168</xm:sqref>
        </x14:dataValidation>
        <x14:dataValidation type="list" allowBlank="1" showInputMessage="1" showErrorMessage="1" xr:uid="{71D05E18-5889-457C-A7A6-28561DA7D181}">
          <x14:formula1>
            <xm:f>Listados!$E$26:$E$28</xm:f>
          </x14:formula1>
          <xm:sqref>BD33 BD39:BD40 BD45:BD46 BD51 BD57 BD63 BD69:BD70 BD120:BD129 BD132 BD138 BD144 BD150 BD156 BD162 BD164 BD166 BD168 BD75:BD110</xm:sqref>
        </x14:dataValidation>
        <x14:dataValidation type="list" allowBlank="1" showInputMessage="1" showErrorMessage="1" xr:uid="{9A4EFE01-871E-4278-BF0C-806ABF1F35A7}">
          <x14:formula1>
            <xm:f>Listados!$G$26:$G$27</xm:f>
          </x14:formula1>
          <xm:sqref>AM33 AM39:AM40 AM45:AM46 AM51 AM57 AM63 AM69:AM70 AM75 AM87:AM90 AM93:AM94 AM99 AM81 AM105 AM120 AM126:AM129 AM132 AM138 AM144 AM150 AM156 AM162 AM164 AM166 AM168</xm:sqref>
        </x14:dataValidation>
        <x14:dataValidation type="list" allowBlank="1" showInputMessage="1" showErrorMessage="1" xr:uid="{88459410-C44C-42FE-BF60-7E68A5C89413}">
          <x14:formula1>
            <xm:f>Listados!$E$8:$E$9</xm:f>
          </x14:formula1>
          <xm:sqref>I33 I45:I46 I51 I57:I59 I63 I69 I75 I39:I40 I81:I82 I99:I100 I111 I105 I93 I87:I88 I120 I114 I126 I128 I130 I132 I138 I144 I150 I156 I162:I164 I166 I172</xm:sqref>
        </x14:dataValidation>
        <x14:dataValidation type="list" allowBlank="1" showInputMessage="1" showErrorMessage="1" xr:uid="{EEFF59E5-E382-4BC2-B186-8EAFF1FC62F1}">
          <x14:formula1>
            <xm:f>Hoja1!$A$2:$A$3</xm:f>
          </x14:formula1>
          <xm:sqref>CJ69:CJ74 CJ81:CJ104 CJ59:CJ62</xm:sqref>
        </x14:dataValidation>
        <x14:dataValidation type="list" allowBlank="1" showInputMessage="1" showErrorMessage="1" xr:uid="{2C93640A-DC2A-488D-A020-6B7AC6FE695A}">
          <x14:formula1>
            <xm:f>Listados!$A$3:$A$7</xm:f>
          </x14:formula1>
          <xm:sqref>F33:F173</xm:sqref>
        </x14:dataValidation>
        <x14:dataValidation type="list" allowBlank="1" showInputMessage="1" showErrorMessage="1" xr:uid="{39F7055B-9DE1-42F6-A0BB-E39F6DBC9DE4}">
          <x14:formula1>
            <xm:f>Listados!$B$3:$B$7</xm:f>
          </x14:formula1>
          <xm:sqref>G33:G173</xm:sqref>
        </x14:dataValidation>
        <x14:dataValidation type="list" allowBlank="1" showInputMessage="1" showErrorMessage="1" xr:uid="{BAFD9AB4-455C-4D2A-9917-EC6510C34468}">
          <x14:formula1>
            <xm:f>Listados!$C$3:$C$5</xm:f>
          </x14:formula1>
          <xm:sqref>J33:J173</xm:sqref>
        </x14:dataValidation>
        <x14:dataValidation type="list" allowBlank="1" showInputMessage="1" showErrorMessage="1" xr:uid="{47386507-46A5-4A7D-969E-6239EAF54102}">
          <x14:formula1>
            <xm:f>Hoja1!$A$1:$A$3</xm:f>
          </x14:formula1>
          <xm:sqref>CJ39:CJ44 CJ57:CJ58 CJ126:CJ131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20D66-739C-4F06-BF8F-AD71391A4F80}">
  <dimension ref="A1:A3"/>
  <sheetViews>
    <sheetView workbookViewId="0"/>
  </sheetViews>
  <sheetFormatPr baseColWidth="10" defaultRowHeight="15" x14ac:dyDescent="0.25"/>
  <sheetData>
    <row r="1" spans="1:1" x14ac:dyDescent="0.25">
      <c r="A1" t="s">
        <v>462</v>
      </c>
    </row>
    <row r="2" spans="1:1" x14ac:dyDescent="0.25">
      <c r="A2" t="s">
        <v>368</v>
      </c>
    </row>
    <row r="3" spans="1:1" x14ac:dyDescent="0.25">
      <c r="A3" t="s">
        <v>369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33"/>
  <sheetViews>
    <sheetView topLeftCell="A18" zoomScale="80" zoomScaleNormal="80" workbookViewId="0">
      <selection activeCell="B20" sqref="B20"/>
    </sheetView>
  </sheetViews>
  <sheetFormatPr baseColWidth="10" defaultRowHeight="15" x14ac:dyDescent="0.25"/>
  <cols>
    <col min="1" max="1" width="16.7109375" customWidth="1"/>
    <col min="2" max="2" width="110.140625" customWidth="1"/>
    <col min="3" max="3" width="82.85546875" customWidth="1"/>
    <col min="4" max="4" width="88.7109375" customWidth="1"/>
    <col min="5" max="5" width="68.85546875" customWidth="1"/>
  </cols>
  <sheetData>
    <row r="2" spans="1:8" x14ac:dyDescent="0.25">
      <c r="A2" s="47" t="s">
        <v>204</v>
      </c>
      <c r="B2" s="48" t="s">
        <v>248</v>
      </c>
      <c r="C2" s="48" t="s">
        <v>249</v>
      </c>
      <c r="D2" s="48" t="s">
        <v>255</v>
      </c>
      <c r="E2" s="48" t="s">
        <v>256</v>
      </c>
      <c r="F2" s="45"/>
      <c r="G2" s="45"/>
      <c r="H2" s="45"/>
    </row>
    <row r="3" spans="1:8" ht="106.5" customHeight="1" x14ac:dyDescent="0.25">
      <c r="A3" s="49" t="s">
        <v>395</v>
      </c>
      <c r="B3" s="50" t="s">
        <v>387</v>
      </c>
      <c r="C3" s="51"/>
      <c r="D3" s="51"/>
      <c r="E3" s="51"/>
      <c r="F3" s="46"/>
      <c r="G3" s="46"/>
      <c r="H3" s="46"/>
    </row>
    <row r="4" spans="1:8" ht="154.5" customHeight="1" x14ac:dyDescent="0.25">
      <c r="A4" s="49">
        <v>2</v>
      </c>
      <c r="B4" s="50" t="s">
        <v>297</v>
      </c>
      <c r="C4" s="50" t="s">
        <v>247</v>
      </c>
      <c r="D4" s="51"/>
      <c r="E4" s="51"/>
    </row>
    <row r="5" spans="1:8" ht="285" customHeight="1" x14ac:dyDescent="0.25">
      <c r="A5" s="49" t="s">
        <v>396</v>
      </c>
      <c r="B5" s="50" t="s">
        <v>358</v>
      </c>
      <c r="C5" s="50" t="s">
        <v>359</v>
      </c>
      <c r="D5" s="51"/>
      <c r="E5" s="51"/>
    </row>
    <row r="6" spans="1:8" ht="90" x14ac:dyDescent="0.25">
      <c r="A6" s="49" t="s">
        <v>397</v>
      </c>
      <c r="B6" s="50" t="s">
        <v>347</v>
      </c>
      <c r="C6" s="51"/>
      <c r="D6" s="51"/>
      <c r="E6" s="51"/>
    </row>
    <row r="7" spans="1:8" ht="151.5" customHeight="1" x14ac:dyDescent="0.25">
      <c r="A7" s="49" t="s">
        <v>398</v>
      </c>
      <c r="B7" s="50" t="s">
        <v>360</v>
      </c>
      <c r="C7" s="51"/>
      <c r="D7" s="51"/>
      <c r="E7" s="51"/>
    </row>
    <row r="8" spans="1:8" ht="150" x14ac:dyDescent="0.25">
      <c r="A8" s="49" t="s">
        <v>472</v>
      </c>
      <c r="B8" s="50" t="s">
        <v>476</v>
      </c>
      <c r="C8" s="51"/>
      <c r="D8" s="51"/>
      <c r="E8" s="51"/>
    </row>
    <row r="9" spans="1:8" ht="194.25" customHeight="1" x14ac:dyDescent="0.25">
      <c r="A9" s="49">
        <v>8</v>
      </c>
      <c r="B9" s="50" t="s">
        <v>250</v>
      </c>
      <c r="C9" s="50" t="s">
        <v>251</v>
      </c>
      <c r="D9" s="51"/>
      <c r="E9" s="51"/>
    </row>
    <row r="10" spans="1:8" ht="105.75" customHeight="1" x14ac:dyDescent="0.25">
      <c r="A10" s="49">
        <v>9</v>
      </c>
      <c r="B10" s="50" t="s">
        <v>252</v>
      </c>
      <c r="C10" s="50" t="s">
        <v>253</v>
      </c>
      <c r="D10" s="50" t="s">
        <v>254</v>
      </c>
      <c r="E10" s="51"/>
    </row>
    <row r="11" spans="1:8" ht="190.5" customHeight="1" x14ac:dyDescent="0.25">
      <c r="A11" s="49" t="s">
        <v>447</v>
      </c>
      <c r="B11" s="50" t="s">
        <v>451</v>
      </c>
      <c r="C11" s="50"/>
      <c r="D11" s="51"/>
      <c r="E11" s="51"/>
    </row>
    <row r="12" spans="1:8" ht="146.25" customHeight="1" x14ac:dyDescent="0.25">
      <c r="A12" s="49">
        <v>12</v>
      </c>
      <c r="B12" s="50" t="s">
        <v>257</v>
      </c>
      <c r="C12" s="50" t="s">
        <v>258</v>
      </c>
      <c r="D12" s="50" t="s">
        <v>259</v>
      </c>
      <c r="E12" s="50" t="s">
        <v>260</v>
      </c>
    </row>
    <row r="13" spans="1:8" ht="90" hidden="1" x14ac:dyDescent="0.25">
      <c r="A13" s="49">
        <v>13</v>
      </c>
      <c r="B13" s="50" t="s">
        <v>261</v>
      </c>
      <c r="C13" s="50"/>
      <c r="D13" s="51"/>
      <c r="E13" s="51"/>
    </row>
    <row r="14" spans="1:8" ht="154.5" customHeight="1" x14ac:dyDescent="0.25">
      <c r="A14" s="49">
        <v>13</v>
      </c>
      <c r="B14" s="67" t="s">
        <v>298</v>
      </c>
      <c r="C14" s="50" t="s">
        <v>262</v>
      </c>
      <c r="D14" s="50" t="s">
        <v>259</v>
      </c>
      <c r="E14" s="50" t="s">
        <v>263</v>
      </c>
    </row>
    <row r="15" spans="1:8" ht="118.5" customHeight="1" x14ac:dyDescent="0.25">
      <c r="A15" s="49">
        <v>14</v>
      </c>
      <c r="B15" s="50" t="s">
        <v>264</v>
      </c>
      <c r="C15" s="50" t="s">
        <v>265</v>
      </c>
      <c r="D15" s="50"/>
      <c r="E15" s="50"/>
    </row>
    <row r="16" spans="1:8" ht="105" customHeight="1" x14ac:dyDescent="0.25">
      <c r="A16" s="49">
        <v>15</v>
      </c>
      <c r="B16" s="50" t="s">
        <v>266</v>
      </c>
      <c r="C16" s="50"/>
      <c r="D16" s="50"/>
      <c r="E16" s="50"/>
    </row>
    <row r="17" spans="1:5" ht="186" customHeight="1" x14ac:dyDescent="0.25">
      <c r="A17" s="49" t="s">
        <v>399</v>
      </c>
      <c r="B17" s="50" t="s">
        <v>350</v>
      </c>
      <c r="C17" s="50"/>
      <c r="D17" s="50"/>
      <c r="E17" s="50"/>
    </row>
    <row r="18" spans="1:5" ht="153.75" customHeight="1" x14ac:dyDescent="0.25">
      <c r="A18" s="49" t="s">
        <v>400</v>
      </c>
      <c r="B18" s="50" t="s">
        <v>342</v>
      </c>
      <c r="C18" s="50" t="s">
        <v>343</v>
      </c>
      <c r="D18" s="50"/>
      <c r="E18" s="50"/>
    </row>
    <row r="19" spans="1:5" ht="220.5" customHeight="1" x14ac:dyDescent="0.25">
      <c r="A19" s="49">
        <v>19</v>
      </c>
      <c r="B19" s="50" t="s">
        <v>325</v>
      </c>
      <c r="C19" s="50" t="s">
        <v>267</v>
      </c>
      <c r="D19" s="50" t="s">
        <v>329</v>
      </c>
      <c r="E19" s="50"/>
    </row>
    <row r="20" spans="1:5" ht="147.75" customHeight="1" x14ac:dyDescent="0.25">
      <c r="A20" s="49">
        <v>20</v>
      </c>
      <c r="B20" s="50" t="s">
        <v>483</v>
      </c>
      <c r="C20" s="50"/>
      <c r="D20" s="50"/>
      <c r="E20" s="50"/>
    </row>
    <row r="21" spans="1:5" ht="165" x14ac:dyDescent="0.25">
      <c r="A21" s="76" t="s">
        <v>394</v>
      </c>
      <c r="B21" s="75" t="s">
        <v>381</v>
      </c>
      <c r="C21" s="78" t="s">
        <v>382</v>
      </c>
      <c r="D21" s="78" t="s">
        <v>383</v>
      </c>
      <c r="E21" s="78" t="s">
        <v>384</v>
      </c>
    </row>
    <row r="22" spans="1:5" ht="189" x14ac:dyDescent="0.25">
      <c r="A22" s="76" t="s">
        <v>395</v>
      </c>
      <c r="B22" s="75" t="s">
        <v>393</v>
      </c>
      <c r="C22" s="79"/>
      <c r="D22" s="79"/>
      <c r="E22" s="79"/>
    </row>
    <row r="23" spans="1:5" ht="90" x14ac:dyDescent="0.25">
      <c r="A23" s="49" t="s">
        <v>406</v>
      </c>
      <c r="B23" s="50" t="s">
        <v>410</v>
      </c>
      <c r="C23" s="51"/>
      <c r="D23" s="51"/>
      <c r="E23" s="51"/>
    </row>
    <row r="24" spans="1:5" ht="105" x14ac:dyDescent="0.25">
      <c r="A24" s="49" t="s">
        <v>406</v>
      </c>
      <c r="B24" s="50" t="s">
        <v>415</v>
      </c>
      <c r="C24" s="51"/>
      <c r="D24" s="51"/>
      <c r="E24" s="51"/>
    </row>
    <row r="25" spans="1:5" ht="105" x14ac:dyDescent="0.25">
      <c r="A25" s="49" t="s">
        <v>406</v>
      </c>
      <c r="B25" s="50" t="s">
        <v>419</v>
      </c>
      <c r="C25" s="51"/>
      <c r="D25" s="51"/>
      <c r="E25" s="51"/>
    </row>
    <row r="26" spans="1:5" ht="105" x14ac:dyDescent="0.25">
      <c r="A26" s="49" t="s">
        <v>406</v>
      </c>
      <c r="B26" s="50" t="s">
        <v>423</v>
      </c>
      <c r="C26" s="51"/>
      <c r="D26" s="51"/>
      <c r="E26" s="51"/>
    </row>
    <row r="27" spans="1:5" ht="210" x14ac:dyDescent="0.25">
      <c r="A27" s="49" t="s">
        <v>426</v>
      </c>
      <c r="B27" s="50" t="s">
        <v>433</v>
      </c>
      <c r="C27" s="50" t="s">
        <v>434</v>
      </c>
      <c r="D27" s="80" t="s">
        <v>435</v>
      </c>
      <c r="E27" s="51"/>
    </row>
    <row r="28" spans="1:5" x14ac:dyDescent="0.25">
      <c r="A28" s="49"/>
      <c r="B28" s="50"/>
      <c r="C28" s="51"/>
      <c r="D28" s="51"/>
      <c r="E28" s="51"/>
    </row>
    <row r="29" spans="1:5" x14ac:dyDescent="0.25">
      <c r="A29" s="49"/>
      <c r="B29" s="50"/>
      <c r="C29" s="51"/>
      <c r="D29" s="51"/>
      <c r="E29" s="51"/>
    </row>
    <row r="30" spans="1:5" x14ac:dyDescent="0.25">
      <c r="A30" s="49"/>
      <c r="B30" s="50"/>
      <c r="C30" s="51"/>
      <c r="D30" s="51"/>
      <c r="E30" s="51"/>
    </row>
    <row r="31" spans="1:5" x14ac:dyDescent="0.25">
      <c r="A31" s="49"/>
      <c r="B31" s="50"/>
      <c r="C31" s="51"/>
      <c r="D31" s="51"/>
      <c r="E31" s="51"/>
    </row>
    <row r="32" spans="1:5" x14ac:dyDescent="0.25">
      <c r="A32" s="49"/>
      <c r="B32" s="50"/>
      <c r="C32" s="51"/>
      <c r="D32" s="51"/>
      <c r="E32" s="51"/>
    </row>
    <row r="33" spans="1:5" x14ac:dyDescent="0.25">
      <c r="A33" s="49"/>
      <c r="B33" s="50"/>
      <c r="C33" s="51"/>
      <c r="D33" s="51"/>
      <c r="E33" s="51"/>
    </row>
  </sheetData>
  <phoneticPr fontId="1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7"/>
  <dimension ref="B4:G52"/>
  <sheetViews>
    <sheetView topLeftCell="A14" zoomScale="80" zoomScaleNormal="80" workbookViewId="0">
      <selection activeCell="C25" sqref="C25"/>
    </sheetView>
  </sheetViews>
  <sheetFormatPr baseColWidth="10" defaultRowHeight="15" x14ac:dyDescent="0.25"/>
  <cols>
    <col min="2" max="2" width="12.28515625" customWidth="1"/>
    <col min="3" max="3" width="72.140625" customWidth="1"/>
    <col min="4" max="4" width="9.28515625" customWidth="1"/>
    <col min="5" max="5" width="11.42578125" customWidth="1"/>
    <col min="6" max="6" width="10.85546875" customWidth="1"/>
    <col min="7" max="7" width="9.140625" customWidth="1"/>
  </cols>
  <sheetData>
    <row r="4" spans="2:7" ht="15" customHeight="1" x14ac:dyDescent="0.25">
      <c r="B4" s="197" t="s">
        <v>63</v>
      </c>
      <c r="C4" s="197"/>
      <c r="D4" s="197"/>
      <c r="E4" s="197"/>
      <c r="F4" s="197"/>
      <c r="G4" s="198"/>
    </row>
    <row r="5" spans="2:7" x14ac:dyDescent="0.25">
      <c r="B5" s="197"/>
      <c r="C5" s="197"/>
      <c r="D5" s="197"/>
      <c r="E5" s="197"/>
      <c r="F5" s="197"/>
      <c r="G5" s="198"/>
    </row>
    <row r="6" spans="2:7" x14ac:dyDescent="0.25">
      <c r="C6" s="4"/>
      <c r="D6" s="4"/>
      <c r="E6" s="4"/>
      <c r="F6" s="4"/>
      <c r="G6" s="4"/>
    </row>
    <row r="7" spans="2:7" x14ac:dyDescent="0.25">
      <c r="B7" s="44" t="s">
        <v>204</v>
      </c>
      <c r="C7" s="39" t="s">
        <v>64</v>
      </c>
      <c r="D7" s="39" t="s">
        <v>65</v>
      </c>
      <c r="E7" s="39" t="s">
        <v>66</v>
      </c>
      <c r="F7" s="39" t="s">
        <v>67</v>
      </c>
      <c r="G7" s="39" t="s">
        <v>68</v>
      </c>
    </row>
    <row r="8" spans="2:7" ht="45" x14ac:dyDescent="0.25">
      <c r="B8" s="49" t="s">
        <v>395</v>
      </c>
      <c r="C8" s="50" t="s">
        <v>385</v>
      </c>
      <c r="D8" s="49" t="s">
        <v>210</v>
      </c>
      <c r="E8" s="49" t="s">
        <v>210</v>
      </c>
      <c r="F8" s="49" t="s">
        <v>210</v>
      </c>
      <c r="G8" s="49" t="s">
        <v>210</v>
      </c>
    </row>
    <row r="9" spans="2:7" ht="116.25" customHeight="1" x14ac:dyDescent="0.25">
      <c r="B9" s="49">
        <v>2</v>
      </c>
      <c r="C9" s="50" t="s">
        <v>351</v>
      </c>
      <c r="D9" s="49" t="s">
        <v>210</v>
      </c>
      <c r="E9" s="49" t="s">
        <v>210</v>
      </c>
      <c r="F9" s="49" t="s">
        <v>210</v>
      </c>
      <c r="G9" s="49" t="s">
        <v>210</v>
      </c>
    </row>
    <row r="10" spans="2:7" ht="70.5" customHeight="1" x14ac:dyDescent="0.25">
      <c r="B10" s="49" t="s">
        <v>396</v>
      </c>
      <c r="C10" s="50" t="s">
        <v>344</v>
      </c>
      <c r="D10" s="49" t="s">
        <v>210</v>
      </c>
      <c r="E10" s="49" t="s">
        <v>210</v>
      </c>
      <c r="F10" s="49" t="s">
        <v>210</v>
      </c>
      <c r="G10" s="49" t="s">
        <v>210</v>
      </c>
    </row>
    <row r="11" spans="2:7" ht="30" x14ac:dyDescent="0.25">
      <c r="B11" s="49">
        <v>4</v>
      </c>
      <c r="C11" s="50" t="s">
        <v>202</v>
      </c>
      <c r="D11" s="49" t="s">
        <v>210</v>
      </c>
      <c r="E11" s="49" t="s">
        <v>210</v>
      </c>
      <c r="F11" s="49" t="s">
        <v>210</v>
      </c>
      <c r="G11" s="49" t="s">
        <v>210</v>
      </c>
    </row>
    <row r="12" spans="2:7" ht="30" x14ac:dyDescent="0.25">
      <c r="B12" s="49" t="s">
        <v>401</v>
      </c>
      <c r="C12" s="50" t="s">
        <v>445</v>
      </c>
      <c r="D12" s="49" t="s">
        <v>210</v>
      </c>
      <c r="E12" s="49" t="s">
        <v>210</v>
      </c>
      <c r="F12" s="49" t="s">
        <v>210</v>
      </c>
      <c r="G12" s="49" t="s">
        <v>210</v>
      </c>
    </row>
    <row r="13" spans="2:7" ht="60" x14ac:dyDescent="0.25">
      <c r="B13" s="49" t="s">
        <v>472</v>
      </c>
      <c r="C13" s="50" t="s">
        <v>471</v>
      </c>
      <c r="D13" s="49" t="s">
        <v>210</v>
      </c>
      <c r="E13" s="49" t="s">
        <v>210</v>
      </c>
      <c r="F13" s="49" t="s">
        <v>210</v>
      </c>
      <c r="G13" s="49" t="s">
        <v>210</v>
      </c>
    </row>
    <row r="14" spans="2:7" ht="67.5" customHeight="1" x14ac:dyDescent="0.25">
      <c r="B14" s="49">
        <v>7</v>
      </c>
      <c r="C14" s="50" t="s">
        <v>203</v>
      </c>
      <c r="D14" s="49" t="s">
        <v>210</v>
      </c>
      <c r="E14" s="49" t="s">
        <v>210</v>
      </c>
      <c r="F14" s="49" t="s">
        <v>210</v>
      </c>
      <c r="G14" s="49" t="s">
        <v>210</v>
      </c>
    </row>
    <row r="15" spans="2:7" ht="73.5" customHeight="1" x14ac:dyDescent="0.25">
      <c r="B15" s="49" t="s">
        <v>447</v>
      </c>
      <c r="C15" s="50" t="s">
        <v>446</v>
      </c>
      <c r="D15" s="49" t="s">
        <v>210</v>
      </c>
      <c r="E15" s="49" t="s">
        <v>210</v>
      </c>
      <c r="F15" s="49" t="s">
        <v>210</v>
      </c>
      <c r="G15" s="49" t="s">
        <v>210</v>
      </c>
    </row>
    <row r="16" spans="2:7" ht="30" x14ac:dyDescent="0.25">
      <c r="B16" s="49">
        <v>9</v>
      </c>
      <c r="C16" s="50" t="s">
        <v>333</v>
      </c>
      <c r="D16" s="49" t="s">
        <v>210</v>
      </c>
      <c r="E16" s="49" t="s">
        <v>210</v>
      </c>
      <c r="F16" s="49" t="s">
        <v>210</v>
      </c>
      <c r="G16" s="49" t="s">
        <v>210</v>
      </c>
    </row>
    <row r="17" spans="2:7" ht="30" x14ac:dyDescent="0.25">
      <c r="B17" s="49">
        <v>10</v>
      </c>
      <c r="C17" s="50" t="s">
        <v>209</v>
      </c>
      <c r="D17" s="49" t="s">
        <v>210</v>
      </c>
      <c r="E17" s="49" t="s">
        <v>210</v>
      </c>
      <c r="F17" s="49" t="s">
        <v>210</v>
      </c>
      <c r="G17" s="49" t="s">
        <v>210</v>
      </c>
    </row>
    <row r="18" spans="2:7" ht="30" x14ac:dyDescent="0.25">
      <c r="B18" s="49">
        <v>11</v>
      </c>
      <c r="C18" s="50" t="s">
        <v>208</v>
      </c>
      <c r="D18" s="49" t="s">
        <v>210</v>
      </c>
      <c r="E18" s="49" t="s">
        <v>210</v>
      </c>
      <c r="F18" s="49" t="s">
        <v>210</v>
      </c>
      <c r="G18" s="49" t="s">
        <v>210</v>
      </c>
    </row>
    <row r="19" spans="2:7" x14ac:dyDescent="0.25">
      <c r="B19" s="49">
        <v>12</v>
      </c>
      <c r="C19" s="50" t="s">
        <v>207</v>
      </c>
      <c r="D19" s="49" t="s">
        <v>210</v>
      </c>
      <c r="E19" s="49" t="s">
        <v>210</v>
      </c>
      <c r="F19" s="49" t="s">
        <v>210</v>
      </c>
      <c r="G19" s="49" t="s">
        <v>210</v>
      </c>
    </row>
    <row r="20" spans="2:7" ht="30" x14ac:dyDescent="0.25">
      <c r="B20" s="49">
        <v>13</v>
      </c>
      <c r="C20" s="50" t="s">
        <v>206</v>
      </c>
      <c r="D20" s="49" t="s">
        <v>210</v>
      </c>
      <c r="E20" s="49" t="s">
        <v>210</v>
      </c>
      <c r="F20" s="49" t="s">
        <v>210</v>
      </c>
      <c r="G20" s="49" t="s">
        <v>210</v>
      </c>
    </row>
    <row r="21" spans="2:7" ht="30" x14ac:dyDescent="0.25">
      <c r="B21" s="49">
        <v>14</v>
      </c>
      <c r="C21" s="50" t="s">
        <v>205</v>
      </c>
      <c r="D21" s="49" t="s">
        <v>210</v>
      </c>
      <c r="E21" s="49" t="s">
        <v>210</v>
      </c>
      <c r="F21" s="49" t="s">
        <v>210</v>
      </c>
      <c r="G21" s="49" t="s">
        <v>210</v>
      </c>
    </row>
    <row r="22" spans="2:7" ht="62.25" customHeight="1" x14ac:dyDescent="0.25">
      <c r="B22" s="49" t="s">
        <v>402</v>
      </c>
      <c r="C22" s="50" t="s">
        <v>348</v>
      </c>
      <c r="D22" s="49" t="s">
        <v>210</v>
      </c>
      <c r="E22" s="49" t="s">
        <v>210</v>
      </c>
      <c r="F22" s="49" t="s">
        <v>210</v>
      </c>
      <c r="G22" s="49" t="s">
        <v>210</v>
      </c>
    </row>
    <row r="23" spans="2:7" ht="96.75" customHeight="1" x14ac:dyDescent="0.25">
      <c r="B23" s="49" t="s">
        <v>400</v>
      </c>
      <c r="C23" s="50" t="s">
        <v>336</v>
      </c>
      <c r="D23" s="49" t="s">
        <v>210</v>
      </c>
      <c r="E23" s="49" t="s">
        <v>210</v>
      </c>
      <c r="F23" s="49" t="s">
        <v>210</v>
      </c>
      <c r="G23" s="49" t="s">
        <v>210</v>
      </c>
    </row>
    <row r="24" spans="2:7" ht="59.25" customHeight="1" x14ac:dyDescent="0.25">
      <c r="B24" s="49">
        <v>17</v>
      </c>
      <c r="C24" s="50" t="s">
        <v>326</v>
      </c>
      <c r="D24" s="49" t="s">
        <v>210</v>
      </c>
      <c r="E24" s="49" t="s">
        <v>210</v>
      </c>
      <c r="F24" s="49" t="s">
        <v>210</v>
      </c>
      <c r="G24" s="49" t="s">
        <v>210</v>
      </c>
    </row>
    <row r="25" spans="2:7" ht="45" customHeight="1" x14ac:dyDescent="0.25">
      <c r="B25" s="49" t="s">
        <v>472</v>
      </c>
      <c r="C25" s="50" t="s">
        <v>480</v>
      </c>
      <c r="D25" s="49" t="s">
        <v>210</v>
      </c>
      <c r="E25" s="49" t="s">
        <v>210</v>
      </c>
      <c r="F25" s="49" t="s">
        <v>210</v>
      </c>
      <c r="G25" s="49" t="s">
        <v>210</v>
      </c>
    </row>
    <row r="26" spans="2:7" hidden="1" x14ac:dyDescent="0.25">
      <c r="B26" s="49">
        <v>18</v>
      </c>
      <c r="C26" s="50"/>
      <c r="D26" s="51" t="s">
        <v>210</v>
      </c>
      <c r="E26" s="51" t="s">
        <v>210</v>
      </c>
      <c r="F26" s="51" t="s">
        <v>210</v>
      </c>
      <c r="G26" s="51" t="s">
        <v>210</v>
      </c>
    </row>
    <row r="27" spans="2:7" hidden="1" x14ac:dyDescent="0.25">
      <c r="B27" s="49">
        <v>18</v>
      </c>
      <c r="C27" s="50"/>
      <c r="D27" s="51" t="s">
        <v>210</v>
      </c>
      <c r="E27" s="51" t="s">
        <v>210</v>
      </c>
      <c r="F27" s="51" t="s">
        <v>210</v>
      </c>
      <c r="G27" s="51" t="s">
        <v>210</v>
      </c>
    </row>
    <row r="28" spans="2:7" hidden="1" x14ac:dyDescent="0.25">
      <c r="B28" s="49">
        <v>18</v>
      </c>
      <c r="C28" s="43"/>
      <c r="D28" t="s">
        <v>210</v>
      </c>
      <c r="E28" t="s">
        <v>210</v>
      </c>
      <c r="F28" t="s">
        <v>210</v>
      </c>
      <c r="G28" t="s">
        <v>210</v>
      </c>
    </row>
    <row r="29" spans="2:7" hidden="1" x14ac:dyDescent="0.25">
      <c r="B29" s="49">
        <v>18</v>
      </c>
      <c r="C29" s="43"/>
      <c r="D29" t="s">
        <v>210</v>
      </c>
      <c r="E29" t="s">
        <v>210</v>
      </c>
      <c r="F29" t="s">
        <v>210</v>
      </c>
      <c r="G29" t="s">
        <v>210</v>
      </c>
    </row>
    <row r="30" spans="2:7" hidden="1" x14ac:dyDescent="0.25">
      <c r="B30" s="49">
        <v>18</v>
      </c>
      <c r="C30" s="43"/>
      <c r="D30" t="s">
        <v>210</v>
      </c>
      <c r="E30" t="s">
        <v>210</v>
      </c>
      <c r="F30" t="s">
        <v>210</v>
      </c>
      <c r="G30" t="s">
        <v>210</v>
      </c>
    </row>
    <row r="31" spans="2:7" hidden="1" x14ac:dyDescent="0.25">
      <c r="B31" s="49">
        <v>18</v>
      </c>
      <c r="C31" s="43"/>
      <c r="D31" t="s">
        <v>210</v>
      </c>
      <c r="E31" t="s">
        <v>210</v>
      </c>
      <c r="F31" t="s">
        <v>210</v>
      </c>
      <c r="G31" t="s">
        <v>210</v>
      </c>
    </row>
    <row r="32" spans="2:7" hidden="1" x14ac:dyDescent="0.25">
      <c r="B32" s="49">
        <v>18</v>
      </c>
      <c r="C32" s="5"/>
      <c r="D32" t="s">
        <v>210</v>
      </c>
      <c r="E32" t="s">
        <v>210</v>
      </c>
      <c r="F32" t="s">
        <v>210</v>
      </c>
      <c r="G32" t="s">
        <v>210</v>
      </c>
    </row>
    <row r="33" spans="2:7" hidden="1" x14ac:dyDescent="0.25">
      <c r="B33" s="49">
        <v>18</v>
      </c>
      <c r="C33" s="5"/>
      <c r="D33" t="s">
        <v>210</v>
      </c>
      <c r="E33" t="s">
        <v>210</v>
      </c>
      <c r="F33" t="s">
        <v>210</v>
      </c>
      <c r="G33" t="s">
        <v>210</v>
      </c>
    </row>
    <row r="34" spans="2:7" hidden="1" x14ac:dyDescent="0.25">
      <c r="B34" s="49">
        <v>18</v>
      </c>
      <c r="C34" s="5"/>
      <c r="D34" t="s">
        <v>210</v>
      </c>
      <c r="E34" t="s">
        <v>210</v>
      </c>
      <c r="F34" t="s">
        <v>210</v>
      </c>
      <c r="G34" t="s">
        <v>210</v>
      </c>
    </row>
    <row r="35" spans="2:7" hidden="1" x14ac:dyDescent="0.25">
      <c r="B35" s="49">
        <v>18</v>
      </c>
      <c r="C35" s="5"/>
      <c r="D35" t="s">
        <v>210</v>
      </c>
      <c r="E35" t="s">
        <v>210</v>
      </c>
      <c r="F35" t="s">
        <v>210</v>
      </c>
      <c r="G35" t="s">
        <v>210</v>
      </c>
    </row>
    <row r="36" spans="2:7" hidden="1" x14ac:dyDescent="0.25">
      <c r="B36" s="49">
        <v>18</v>
      </c>
      <c r="C36" s="5"/>
      <c r="D36" t="s">
        <v>210</v>
      </c>
      <c r="E36" t="s">
        <v>210</v>
      </c>
      <c r="F36" t="s">
        <v>210</v>
      </c>
      <c r="G36" t="s">
        <v>210</v>
      </c>
    </row>
    <row r="37" spans="2:7" hidden="1" x14ac:dyDescent="0.25">
      <c r="B37" s="49">
        <v>18</v>
      </c>
      <c r="C37" s="5"/>
      <c r="D37" t="s">
        <v>210</v>
      </c>
      <c r="E37" t="s">
        <v>210</v>
      </c>
      <c r="F37" t="s">
        <v>210</v>
      </c>
      <c r="G37" t="s">
        <v>210</v>
      </c>
    </row>
    <row r="38" spans="2:7" hidden="1" x14ac:dyDescent="0.25">
      <c r="B38" s="49">
        <v>18</v>
      </c>
      <c r="C38" s="5"/>
      <c r="D38" t="s">
        <v>210</v>
      </c>
      <c r="E38" t="s">
        <v>210</v>
      </c>
      <c r="F38" t="s">
        <v>210</v>
      </c>
      <c r="G38" t="s">
        <v>210</v>
      </c>
    </row>
    <row r="39" spans="2:7" hidden="1" x14ac:dyDescent="0.25">
      <c r="B39" s="49">
        <v>18</v>
      </c>
      <c r="C39" s="5"/>
      <c r="D39" t="s">
        <v>210</v>
      </c>
      <c r="E39" t="s">
        <v>210</v>
      </c>
      <c r="F39" t="s">
        <v>210</v>
      </c>
      <c r="G39" t="s">
        <v>210</v>
      </c>
    </row>
    <row r="40" spans="2:7" hidden="1" x14ac:dyDescent="0.25">
      <c r="B40" s="49">
        <v>18</v>
      </c>
      <c r="C40" s="5"/>
      <c r="D40" t="s">
        <v>210</v>
      </c>
      <c r="E40" t="s">
        <v>210</v>
      </c>
      <c r="F40" t="s">
        <v>210</v>
      </c>
      <c r="G40" t="s">
        <v>210</v>
      </c>
    </row>
    <row r="41" spans="2:7" hidden="1" x14ac:dyDescent="0.25">
      <c r="B41" s="49">
        <v>18</v>
      </c>
      <c r="C41" s="5"/>
      <c r="D41" t="s">
        <v>210</v>
      </c>
      <c r="E41" t="s">
        <v>210</v>
      </c>
      <c r="F41" t="s">
        <v>210</v>
      </c>
      <c r="G41" t="s">
        <v>210</v>
      </c>
    </row>
    <row r="42" spans="2:7" hidden="1" x14ac:dyDescent="0.25">
      <c r="B42" s="49">
        <v>18</v>
      </c>
      <c r="C42" s="5"/>
      <c r="D42" t="s">
        <v>210</v>
      </c>
      <c r="E42" t="s">
        <v>210</v>
      </c>
      <c r="F42" t="s">
        <v>210</v>
      </c>
      <c r="G42" t="s">
        <v>210</v>
      </c>
    </row>
    <row r="43" spans="2:7" hidden="1" x14ac:dyDescent="0.25">
      <c r="B43" s="49">
        <v>18</v>
      </c>
      <c r="C43" s="5"/>
      <c r="D43" t="s">
        <v>210</v>
      </c>
      <c r="E43" t="s">
        <v>210</v>
      </c>
      <c r="F43" t="s">
        <v>210</v>
      </c>
      <c r="G43" t="s">
        <v>210</v>
      </c>
    </row>
    <row r="44" spans="2:7" hidden="1" x14ac:dyDescent="0.25">
      <c r="B44" s="49">
        <v>18</v>
      </c>
      <c r="C44" s="5"/>
      <c r="D44" t="s">
        <v>210</v>
      </c>
      <c r="E44" t="s">
        <v>210</v>
      </c>
      <c r="F44" t="s">
        <v>210</v>
      </c>
      <c r="G44" t="s">
        <v>210</v>
      </c>
    </row>
    <row r="45" spans="2:7" ht="30" x14ac:dyDescent="0.25">
      <c r="B45" s="49" t="s">
        <v>394</v>
      </c>
      <c r="C45" s="77" t="s">
        <v>372</v>
      </c>
      <c r="D45" s="76" t="s">
        <v>210</v>
      </c>
      <c r="E45" s="76" t="s">
        <v>210</v>
      </c>
      <c r="F45" s="76" t="s">
        <v>210</v>
      </c>
      <c r="G45" s="76" t="s">
        <v>210</v>
      </c>
    </row>
    <row r="46" spans="2:7" ht="45" x14ac:dyDescent="0.25">
      <c r="B46" s="49" t="s">
        <v>395</v>
      </c>
      <c r="C46" s="77" t="s">
        <v>388</v>
      </c>
      <c r="D46" s="76" t="s">
        <v>210</v>
      </c>
      <c r="E46" s="76" t="s">
        <v>210</v>
      </c>
      <c r="F46" s="76" t="s">
        <v>210</v>
      </c>
      <c r="G46" s="76" t="s">
        <v>210</v>
      </c>
    </row>
    <row r="47" spans="2:7" ht="45" x14ac:dyDescent="0.25">
      <c r="B47" s="49" t="s">
        <v>406</v>
      </c>
      <c r="C47" s="77" t="s">
        <v>405</v>
      </c>
      <c r="D47" s="76" t="s">
        <v>210</v>
      </c>
      <c r="E47" s="76" t="s">
        <v>210</v>
      </c>
      <c r="F47" s="76" t="s">
        <v>210</v>
      </c>
      <c r="G47" s="76" t="s">
        <v>210</v>
      </c>
    </row>
    <row r="48" spans="2:7" ht="45" x14ac:dyDescent="0.25">
      <c r="B48" s="49" t="s">
        <v>406</v>
      </c>
      <c r="C48" s="77" t="s">
        <v>411</v>
      </c>
      <c r="D48" s="76" t="s">
        <v>210</v>
      </c>
      <c r="E48" s="76" t="s">
        <v>210</v>
      </c>
      <c r="F48" s="76" t="s">
        <v>210</v>
      </c>
      <c r="G48" s="76" t="s">
        <v>210</v>
      </c>
    </row>
    <row r="49" spans="2:7" ht="45" x14ac:dyDescent="0.25">
      <c r="B49" s="49" t="s">
        <v>406</v>
      </c>
      <c r="C49" s="77" t="s">
        <v>416</v>
      </c>
      <c r="D49" s="76" t="s">
        <v>210</v>
      </c>
      <c r="E49" s="76" t="s">
        <v>210</v>
      </c>
      <c r="F49" s="76" t="s">
        <v>210</v>
      </c>
      <c r="G49" s="76" t="s">
        <v>210</v>
      </c>
    </row>
    <row r="50" spans="2:7" ht="45" x14ac:dyDescent="0.25">
      <c r="B50" s="49" t="s">
        <v>406</v>
      </c>
      <c r="C50" s="77" t="s">
        <v>420</v>
      </c>
      <c r="D50" s="76" t="s">
        <v>210</v>
      </c>
      <c r="E50" s="76" t="s">
        <v>210</v>
      </c>
      <c r="F50" s="76" t="s">
        <v>210</v>
      </c>
      <c r="G50" s="76" t="s">
        <v>210</v>
      </c>
    </row>
    <row r="51" spans="2:7" ht="60" x14ac:dyDescent="0.25">
      <c r="B51" s="49" t="s">
        <v>426</v>
      </c>
      <c r="C51" s="77" t="s">
        <v>425</v>
      </c>
      <c r="D51" s="76" t="s">
        <v>210</v>
      </c>
      <c r="E51" s="76" t="s">
        <v>210</v>
      </c>
      <c r="F51" s="76" t="s">
        <v>210</v>
      </c>
      <c r="G51" s="76" t="s">
        <v>210</v>
      </c>
    </row>
    <row r="52" spans="2:7" ht="30" x14ac:dyDescent="0.25">
      <c r="B52" s="49" t="s">
        <v>426</v>
      </c>
      <c r="C52" s="77" t="s">
        <v>436</v>
      </c>
      <c r="D52" s="76" t="s">
        <v>210</v>
      </c>
      <c r="E52" s="76" t="s">
        <v>210</v>
      </c>
      <c r="F52" s="76" t="s">
        <v>210</v>
      </c>
      <c r="G52" s="76" t="s">
        <v>210</v>
      </c>
    </row>
  </sheetData>
  <mergeCells count="1">
    <mergeCell ref="B4:G5"/>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W32"/>
  <sheetViews>
    <sheetView workbookViewId="0">
      <selection activeCell="D12" sqref="D12"/>
    </sheetView>
  </sheetViews>
  <sheetFormatPr baseColWidth="10" defaultColWidth="11.42578125" defaultRowHeight="15" x14ac:dyDescent="0.25"/>
  <cols>
    <col min="1" max="1" width="18.140625" style="33" customWidth="1"/>
    <col min="2" max="2" width="20.85546875" style="33" customWidth="1"/>
    <col min="3" max="3" width="48.7109375" style="33" customWidth="1"/>
    <col min="4" max="4" width="35" style="33" customWidth="1"/>
    <col min="5" max="5" width="13.28515625" style="33" customWidth="1"/>
    <col min="6" max="6" width="12.28515625" style="33" bestFit="1" customWidth="1"/>
    <col min="7" max="7" width="23.42578125" style="33" customWidth="1"/>
    <col min="8" max="8" width="24.85546875" style="33" customWidth="1"/>
    <col min="9" max="9" width="17.7109375" style="33" customWidth="1"/>
    <col min="10" max="10" width="11.42578125" style="33"/>
    <col min="11" max="11" width="17.140625" style="33" customWidth="1"/>
    <col min="12" max="12" width="19.42578125" style="33" customWidth="1"/>
    <col min="13" max="13" width="37.28515625" style="33" customWidth="1"/>
    <col min="14" max="14" width="21.42578125" style="33" customWidth="1"/>
    <col min="15" max="20" width="11.42578125" style="33"/>
    <col min="21" max="21" width="19.42578125" style="33" bestFit="1" customWidth="1"/>
    <col min="22" max="16384" width="11.42578125" style="33"/>
  </cols>
  <sheetData>
    <row r="2" spans="1:23" ht="15.75" thickBot="1" x14ac:dyDescent="0.3">
      <c r="A2" s="32" t="s">
        <v>87</v>
      </c>
      <c r="B2" s="32" t="s">
        <v>88</v>
      </c>
      <c r="C2" s="32" t="s">
        <v>89</v>
      </c>
      <c r="D2" s="32" t="s">
        <v>90</v>
      </c>
      <c r="E2" s="32" t="s">
        <v>91</v>
      </c>
      <c r="F2" s="32" t="s">
        <v>92</v>
      </c>
      <c r="G2" s="32" t="s">
        <v>93</v>
      </c>
      <c r="H2" s="32" t="s">
        <v>94</v>
      </c>
      <c r="I2" s="32" t="s">
        <v>95</v>
      </c>
      <c r="K2" s="32" t="s">
        <v>92</v>
      </c>
      <c r="L2" s="32" t="s">
        <v>93</v>
      </c>
      <c r="M2" s="32" t="s">
        <v>96</v>
      </c>
      <c r="P2" s="32" t="s">
        <v>97</v>
      </c>
      <c r="S2" s="199" t="s">
        <v>98</v>
      </c>
      <c r="T2" s="199"/>
      <c r="U2" s="199"/>
      <c r="V2" s="199"/>
    </row>
    <row r="3" spans="1:23" ht="21.75" thickBot="1" x14ac:dyDescent="0.4">
      <c r="A3" s="34" t="s">
        <v>99</v>
      </c>
      <c r="B3" s="34" t="s">
        <v>100</v>
      </c>
      <c r="C3" s="34" t="s">
        <v>101</v>
      </c>
      <c r="D3" s="34" t="s">
        <v>102</v>
      </c>
      <c r="E3" s="35" t="s">
        <v>103</v>
      </c>
      <c r="F3" s="34" t="s">
        <v>104</v>
      </c>
      <c r="G3" s="34" t="s">
        <v>105</v>
      </c>
      <c r="H3" s="33" t="s">
        <v>106</v>
      </c>
      <c r="I3" s="33" t="s">
        <v>107</v>
      </c>
      <c r="K3" s="34" t="s">
        <v>61</v>
      </c>
      <c r="L3" s="34" t="s">
        <v>105</v>
      </c>
      <c r="M3" s="33" t="s">
        <v>108</v>
      </c>
      <c r="N3" s="33" t="s">
        <v>109</v>
      </c>
      <c r="P3" s="33" t="s">
        <v>109</v>
      </c>
      <c r="Q3" s="33" t="s">
        <v>110</v>
      </c>
      <c r="S3" s="33" t="s">
        <v>111</v>
      </c>
      <c r="T3" s="33" t="s">
        <v>111</v>
      </c>
      <c r="U3" s="33" t="str">
        <f>+CONCATENATE(S3,T3)</f>
        <v>FuerteFuerte</v>
      </c>
      <c r="V3" s="33" t="s">
        <v>111</v>
      </c>
      <c r="W3" s="36"/>
    </row>
    <row r="4" spans="1:23" ht="21.75" thickBot="1" x14ac:dyDescent="0.4">
      <c r="A4" s="34" t="s">
        <v>112</v>
      </c>
      <c r="B4" s="34" t="s">
        <v>113</v>
      </c>
      <c r="C4" s="34" t="s">
        <v>114</v>
      </c>
      <c r="D4" s="34" t="s">
        <v>115</v>
      </c>
      <c r="E4" s="35" t="s">
        <v>116</v>
      </c>
      <c r="F4" s="34" t="s">
        <v>117</v>
      </c>
      <c r="G4" s="34" t="s">
        <v>118</v>
      </c>
      <c r="H4" s="34" t="s">
        <v>119</v>
      </c>
      <c r="I4" s="33" t="s">
        <v>120</v>
      </c>
      <c r="K4" s="34" t="s">
        <v>117</v>
      </c>
      <c r="L4" s="34" t="s">
        <v>118</v>
      </c>
      <c r="M4" s="33" t="s">
        <v>121</v>
      </c>
      <c r="N4" s="33" t="s">
        <v>109</v>
      </c>
      <c r="P4" s="33" t="s">
        <v>122</v>
      </c>
      <c r="Q4" s="33" t="s">
        <v>123</v>
      </c>
      <c r="S4" s="33" t="s">
        <v>111</v>
      </c>
      <c r="T4" s="33" t="s">
        <v>122</v>
      </c>
      <c r="U4" s="33" t="str">
        <f t="shared" ref="U4:U11" si="0">+CONCATENATE(S4,T4)</f>
        <v>FuerteModerado</v>
      </c>
      <c r="V4" s="33" t="s">
        <v>122</v>
      </c>
      <c r="W4" s="36"/>
    </row>
    <row r="5" spans="1:23" ht="21.75" thickBot="1" x14ac:dyDescent="0.4">
      <c r="A5" s="34" t="s">
        <v>124</v>
      </c>
      <c r="B5" s="34" t="s">
        <v>125</v>
      </c>
      <c r="C5" s="34" t="s">
        <v>126</v>
      </c>
      <c r="D5" s="34" t="s">
        <v>127</v>
      </c>
      <c r="E5" s="35"/>
      <c r="F5" s="34" t="s">
        <v>128</v>
      </c>
      <c r="G5" s="34" t="s">
        <v>122</v>
      </c>
      <c r="H5" s="33" t="s">
        <v>129</v>
      </c>
      <c r="K5" s="34" t="s">
        <v>130</v>
      </c>
      <c r="L5" s="34" t="s">
        <v>122</v>
      </c>
      <c r="M5" s="33" t="s">
        <v>131</v>
      </c>
      <c r="N5" s="33" t="s">
        <v>122</v>
      </c>
      <c r="P5" s="33" t="s">
        <v>132</v>
      </c>
      <c r="Q5" s="33" t="s">
        <v>133</v>
      </c>
      <c r="S5" s="33" t="s">
        <v>111</v>
      </c>
      <c r="T5" s="33" t="s">
        <v>134</v>
      </c>
      <c r="U5" s="33" t="str">
        <f t="shared" si="0"/>
        <v>FuerteDébil</v>
      </c>
      <c r="V5" s="33" t="s">
        <v>134</v>
      </c>
      <c r="W5" s="36"/>
    </row>
    <row r="6" spans="1:23" ht="30.75" thickBot="1" x14ac:dyDescent="0.4">
      <c r="A6" s="34" t="s">
        <v>135</v>
      </c>
      <c r="B6" s="37" t="s">
        <v>136</v>
      </c>
      <c r="C6" s="34"/>
      <c r="D6" s="35"/>
      <c r="E6" s="35"/>
      <c r="F6" s="34" t="s">
        <v>62</v>
      </c>
      <c r="G6" s="34" t="s">
        <v>137</v>
      </c>
      <c r="H6" s="33" t="s">
        <v>138</v>
      </c>
      <c r="K6" s="34" t="s">
        <v>62</v>
      </c>
      <c r="L6" s="34" t="s">
        <v>137</v>
      </c>
      <c r="M6" s="33" t="s">
        <v>139</v>
      </c>
      <c r="N6" s="33" t="s">
        <v>132</v>
      </c>
      <c r="P6" s="33" t="s">
        <v>140</v>
      </c>
      <c r="Q6" s="33" t="s">
        <v>141</v>
      </c>
      <c r="S6" s="33" t="s">
        <v>122</v>
      </c>
      <c r="T6" s="33" t="s">
        <v>111</v>
      </c>
      <c r="U6" s="33" t="str">
        <f t="shared" si="0"/>
        <v>ModeradoFuerte</v>
      </c>
      <c r="V6" s="33" t="s">
        <v>122</v>
      </c>
      <c r="W6" s="36"/>
    </row>
    <row r="7" spans="1:23" ht="45" x14ac:dyDescent="0.35">
      <c r="A7" s="37" t="s">
        <v>142</v>
      </c>
      <c r="B7" s="37" t="s">
        <v>143</v>
      </c>
      <c r="C7" s="38"/>
      <c r="D7" s="35"/>
      <c r="E7" s="35"/>
      <c r="F7" s="34" t="s">
        <v>144</v>
      </c>
      <c r="G7" s="34" t="s">
        <v>145</v>
      </c>
      <c r="H7" s="34"/>
      <c r="K7" s="34" t="s">
        <v>144</v>
      </c>
      <c r="L7" s="34" t="s">
        <v>145</v>
      </c>
      <c r="M7" s="33" t="s">
        <v>146</v>
      </c>
      <c r="N7" s="33" t="s">
        <v>140</v>
      </c>
      <c r="S7" s="33" t="s">
        <v>122</v>
      </c>
      <c r="T7" s="33" t="s">
        <v>122</v>
      </c>
      <c r="U7" s="33" t="str">
        <f t="shared" si="0"/>
        <v>ModeradoModerado</v>
      </c>
      <c r="V7" s="33" t="s">
        <v>122</v>
      </c>
      <c r="W7" s="36"/>
    </row>
    <row r="8" spans="1:23" ht="21" x14ac:dyDescent="0.35">
      <c r="A8" s="35"/>
      <c r="B8" s="35"/>
      <c r="C8" s="35"/>
      <c r="D8" s="35"/>
      <c r="E8" s="35" t="s">
        <v>296</v>
      </c>
      <c r="K8" s="34" t="s">
        <v>61</v>
      </c>
      <c r="L8" s="33">
        <v>1</v>
      </c>
      <c r="M8" s="33" t="s">
        <v>147</v>
      </c>
      <c r="N8" s="33" t="s">
        <v>109</v>
      </c>
      <c r="S8" s="33" t="s">
        <v>122</v>
      </c>
      <c r="T8" s="33" t="s">
        <v>134</v>
      </c>
      <c r="U8" s="33" t="str">
        <f t="shared" si="0"/>
        <v>ModeradoDébil</v>
      </c>
      <c r="V8" s="33" t="s">
        <v>134</v>
      </c>
    </row>
    <row r="9" spans="1:23" ht="21" x14ac:dyDescent="0.35">
      <c r="A9" s="35"/>
      <c r="B9" s="35"/>
      <c r="C9" s="35"/>
      <c r="D9" s="35"/>
      <c r="E9" s="35" t="s">
        <v>116</v>
      </c>
      <c r="K9" s="34" t="s">
        <v>117</v>
      </c>
      <c r="L9" s="33">
        <v>2</v>
      </c>
      <c r="M9" s="33" t="s">
        <v>148</v>
      </c>
      <c r="N9" s="33" t="s">
        <v>109</v>
      </c>
      <c r="S9" s="33" t="s">
        <v>134</v>
      </c>
      <c r="T9" s="33" t="s">
        <v>111</v>
      </c>
      <c r="U9" s="33" t="str">
        <f t="shared" si="0"/>
        <v>DébilFuerte</v>
      </c>
      <c r="V9" s="33" t="s">
        <v>134</v>
      </c>
    </row>
    <row r="10" spans="1:23" ht="21" x14ac:dyDescent="0.35">
      <c r="A10" s="35"/>
      <c r="B10" s="35"/>
      <c r="C10" s="35"/>
      <c r="D10" s="35"/>
      <c r="E10" s="35"/>
      <c r="K10" s="34" t="s">
        <v>130</v>
      </c>
      <c r="L10" s="33">
        <v>3</v>
      </c>
      <c r="M10" s="33" t="s">
        <v>149</v>
      </c>
      <c r="N10" s="33" t="s">
        <v>122</v>
      </c>
      <c r="S10" s="33" t="s">
        <v>134</v>
      </c>
      <c r="T10" s="33" t="s">
        <v>122</v>
      </c>
      <c r="U10" s="33" t="str">
        <f t="shared" si="0"/>
        <v>DébilModerado</v>
      </c>
      <c r="V10" s="33" t="s">
        <v>134</v>
      </c>
    </row>
    <row r="11" spans="1:23" ht="21" x14ac:dyDescent="0.35">
      <c r="A11" s="35"/>
      <c r="B11" s="35"/>
      <c r="C11" s="35"/>
      <c r="D11" s="35"/>
      <c r="E11" s="35"/>
      <c r="K11" s="34" t="s">
        <v>62</v>
      </c>
      <c r="L11" s="33">
        <v>4</v>
      </c>
      <c r="M11" s="33" t="s">
        <v>150</v>
      </c>
      <c r="N11" s="33" t="s">
        <v>132</v>
      </c>
      <c r="S11" s="33" t="s">
        <v>134</v>
      </c>
      <c r="T11" s="33" t="s">
        <v>134</v>
      </c>
      <c r="U11" s="33" t="str">
        <f t="shared" si="0"/>
        <v>DébilDébil</v>
      </c>
      <c r="V11" s="33" t="s">
        <v>134</v>
      </c>
    </row>
    <row r="12" spans="1:23" ht="21" x14ac:dyDescent="0.35">
      <c r="A12" s="35"/>
      <c r="B12" s="35"/>
      <c r="C12" s="35"/>
      <c r="D12" s="35"/>
      <c r="E12" s="35"/>
      <c r="K12" s="34" t="s">
        <v>144</v>
      </c>
      <c r="L12" s="33">
        <v>5</v>
      </c>
      <c r="M12" s="33" t="s">
        <v>151</v>
      </c>
      <c r="N12" s="33" t="s">
        <v>140</v>
      </c>
    </row>
    <row r="13" spans="1:23" ht="21" x14ac:dyDescent="0.35">
      <c r="A13" s="35"/>
      <c r="B13" s="35"/>
      <c r="C13" s="38"/>
      <c r="D13" s="35"/>
      <c r="E13" s="35"/>
      <c r="K13" s="34" t="s">
        <v>105</v>
      </c>
      <c r="L13" s="33">
        <v>1</v>
      </c>
      <c r="M13" s="33" t="s">
        <v>152</v>
      </c>
      <c r="N13" s="33" t="s">
        <v>109</v>
      </c>
    </row>
    <row r="14" spans="1:23" ht="21" x14ac:dyDescent="0.35">
      <c r="A14" s="35"/>
      <c r="B14" s="35"/>
      <c r="C14" s="38"/>
      <c r="D14" s="35"/>
      <c r="E14" s="35"/>
      <c r="K14" s="34" t="s">
        <v>118</v>
      </c>
      <c r="L14" s="33">
        <v>2</v>
      </c>
      <c r="M14" s="33" t="s">
        <v>153</v>
      </c>
      <c r="N14" s="33" t="s">
        <v>122</v>
      </c>
    </row>
    <row r="15" spans="1:23" ht="21" x14ac:dyDescent="0.35">
      <c r="A15" s="35"/>
      <c r="B15" s="35"/>
      <c r="C15" s="38"/>
      <c r="D15" s="35"/>
      <c r="E15" s="35"/>
      <c r="K15" s="34" t="s">
        <v>122</v>
      </c>
      <c r="L15" s="33">
        <v>3</v>
      </c>
      <c r="M15" s="33" t="s">
        <v>154</v>
      </c>
      <c r="N15" s="33" t="s">
        <v>132</v>
      </c>
    </row>
    <row r="16" spans="1:23" ht="21" x14ac:dyDescent="0.35">
      <c r="A16" s="35"/>
      <c r="B16" s="35"/>
      <c r="C16" s="38"/>
      <c r="D16" s="35"/>
      <c r="E16" s="35"/>
      <c r="K16" s="34" t="s">
        <v>137</v>
      </c>
      <c r="L16" s="33">
        <v>4</v>
      </c>
      <c r="M16" s="33" t="s">
        <v>155</v>
      </c>
      <c r="N16" s="33" t="s">
        <v>140</v>
      </c>
    </row>
    <row r="17" spans="1:14" ht="21" x14ac:dyDescent="0.35">
      <c r="A17" s="35"/>
      <c r="B17" s="35"/>
      <c r="C17" s="38"/>
      <c r="D17" s="35"/>
      <c r="E17" s="35"/>
      <c r="K17" s="34" t="s">
        <v>145</v>
      </c>
      <c r="L17" s="33">
        <v>5</v>
      </c>
      <c r="M17" s="33" t="s">
        <v>156</v>
      </c>
      <c r="N17" s="33" t="s">
        <v>140</v>
      </c>
    </row>
    <row r="18" spans="1:14" ht="21" x14ac:dyDescent="0.35">
      <c r="A18" s="35"/>
      <c r="B18" s="35"/>
      <c r="C18" s="38"/>
      <c r="D18" s="35"/>
      <c r="E18" s="35"/>
      <c r="J18" s="33">
        <v>-1</v>
      </c>
      <c r="K18" s="34" t="s">
        <v>61</v>
      </c>
      <c r="M18" s="33" t="s">
        <v>157</v>
      </c>
      <c r="N18" s="33" t="s">
        <v>122</v>
      </c>
    </row>
    <row r="19" spans="1:14" ht="21" x14ac:dyDescent="0.35">
      <c r="A19" s="35"/>
      <c r="B19" s="35"/>
      <c r="C19" s="38"/>
      <c r="D19" s="35"/>
      <c r="E19" s="35"/>
      <c r="J19" s="33">
        <v>0</v>
      </c>
      <c r="K19" s="34" t="s">
        <v>61</v>
      </c>
      <c r="M19" s="33" t="s">
        <v>158</v>
      </c>
      <c r="N19" s="33" t="s">
        <v>132</v>
      </c>
    </row>
    <row r="20" spans="1:14" ht="21" x14ac:dyDescent="0.35">
      <c r="A20" s="35"/>
      <c r="B20" s="35"/>
      <c r="C20" s="38"/>
      <c r="D20" s="35"/>
      <c r="E20" s="35"/>
      <c r="J20" s="33">
        <v>1</v>
      </c>
      <c r="K20" s="34" t="s">
        <v>61</v>
      </c>
      <c r="M20" s="33" t="s">
        <v>159</v>
      </c>
      <c r="N20" s="33" t="s">
        <v>132</v>
      </c>
    </row>
    <row r="21" spans="1:14" x14ac:dyDescent="0.25">
      <c r="J21" s="33">
        <v>2</v>
      </c>
      <c r="K21" s="34" t="s">
        <v>117</v>
      </c>
      <c r="M21" s="33" t="s">
        <v>160</v>
      </c>
      <c r="N21" s="33" t="s">
        <v>140</v>
      </c>
    </row>
    <row r="22" spans="1:14" x14ac:dyDescent="0.25">
      <c r="J22" s="33">
        <v>3</v>
      </c>
      <c r="K22" s="34" t="s">
        <v>130</v>
      </c>
      <c r="M22" s="33" t="s">
        <v>161</v>
      </c>
      <c r="N22" s="33" t="s">
        <v>140</v>
      </c>
    </row>
    <row r="23" spans="1:14" x14ac:dyDescent="0.25">
      <c r="J23" s="33">
        <v>4</v>
      </c>
      <c r="K23" s="34" t="s">
        <v>62</v>
      </c>
      <c r="M23" s="33" t="s">
        <v>162</v>
      </c>
      <c r="N23" s="33" t="s">
        <v>132</v>
      </c>
    </row>
    <row r="24" spans="1:14" x14ac:dyDescent="0.25">
      <c r="J24" s="33">
        <v>5</v>
      </c>
      <c r="K24" s="34" t="s">
        <v>144</v>
      </c>
      <c r="M24" s="33" t="s">
        <v>163</v>
      </c>
      <c r="N24" s="33" t="s">
        <v>132</v>
      </c>
    </row>
    <row r="25" spans="1:14" x14ac:dyDescent="0.25">
      <c r="B25" s="32" t="s">
        <v>164</v>
      </c>
      <c r="C25" s="32" t="s">
        <v>165</v>
      </c>
      <c r="E25" s="32" t="s">
        <v>7</v>
      </c>
      <c r="G25" s="32" t="s">
        <v>166</v>
      </c>
      <c r="M25" s="33" t="s">
        <v>167</v>
      </c>
      <c r="N25" s="33" t="s">
        <v>140</v>
      </c>
    </row>
    <row r="26" spans="1:14" x14ac:dyDescent="0.25">
      <c r="B26" s="33" t="s">
        <v>168</v>
      </c>
      <c r="C26" s="33" t="s">
        <v>169</v>
      </c>
      <c r="D26" s="33" t="s">
        <v>191</v>
      </c>
      <c r="E26" s="33" t="s">
        <v>170</v>
      </c>
      <c r="G26" s="33" t="s">
        <v>107</v>
      </c>
      <c r="J26" s="33">
        <v>-1</v>
      </c>
      <c r="K26" s="34" t="s">
        <v>105</v>
      </c>
      <c r="M26" s="33" t="s">
        <v>171</v>
      </c>
      <c r="N26" s="33" t="s">
        <v>140</v>
      </c>
    </row>
    <row r="27" spans="1:14" x14ac:dyDescent="0.25">
      <c r="B27" s="33" t="s">
        <v>172</v>
      </c>
      <c r="C27" s="33" t="s">
        <v>173</v>
      </c>
      <c r="D27" s="33" t="s">
        <v>192</v>
      </c>
      <c r="E27" s="33" t="s">
        <v>174</v>
      </c>
      <c r="G27" s="33" t="s">
        <v>175</v>
      </c>
      <c r="J27" s="33">
        <v>0</v>
      </c>
      <c r="K27" s="34" t="s">
        <v>105</v>
      </c>
      <c r="M27" s="33" t="s">
        <v>176</v>
      </c>
      <c r="N27" s="33" t="s">
        <v>140</v>
      </c>
    </row>
    <row r="28" spans="1:14" x14ac:dyDescent="0.25">
      <c r="C28" s="33" t="s">
        <v>177</v>
      </c>
      <c r="D28" s="33" t="s">
        <v>193</v>
      </c>
      <c r="E28" s="33" t="s">
        <v>178</v>
      </c>
      <c r="J28" s="33">
        <v>1</v>
      </c>
      <c r="K28" s="34" t="s">
        <v>105</v>
      </c>
    </row>
    <row r="29" spans="1:14" x14ac:dyDescent="0.25">
      <c r="G29" s="33" t="s">
        <v>107</v>
      </c>
      <c r="J29" s="33">
        <v>2</v>
      </c>
      <c r="K29" s="34" t="s">
        <v>118</v>
      </c>
    </row>
    <row r="30" spans="1:14" x14ac:dyDescent="0.25">
      <c r="G30" s="33" t="s">
        <v>179</v>
      </c>
      <c r="J30" s="33">
        <v>3</v>
      </c>
      <c r="K30" s="34" t="s">
        <v>122</v>
      </c>
    </row>
    <row r="31" spans="1:14" x14ac:dyDescent="0.25">
      <c r="J31" s="33">
        <v>4</v>
      </c>
      <c r="K31" s="34" t="s">
        <v>137</v>
      </c>
    </row>
    <row r="32" spans="1:14" x14ac:dyDescent="0.25">
      <c r="J32" s="33">
        <v>5</v>
      </c>
      <c r="K32" s="34" t="s">
        <v>145</v>
      </c>
    </row>
  </sheetData>
  <sheetProtection selectLockedCells="1"/>
  <mergeCells count="1">
    <mergeCell ref="S2:V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5DC68DEC931894C9501D5CF1F37FF97" ma:contentTypeVersion="10" ma:contentTypeDescription="Crear nuevo documento." ma:contentTypeScope="" ma:versionID="31810d9265db0fe095ce1a59e5e16d42">
  <xsd:schema xmlns:xsd="http://www.w3.org/2001/XMLSchema" xmlns:xs="http://www.w3.org/2001/XMLSchema" xmlns:p="http://schemas.microsoft.com/office/2006/metadata/properties" xmlns:ns3="a73926ee-391e-43c7-8ce8-9c2728cd45f8" xmlns:ns4="31522cbd-449e-4f17-83d7-d383f3295077" targetNamespace="http://schemas.microsoft.com/office/2006/metadata/properties" ma:root="true" ma:fieldsID="d5283c591db0d983086b2c560a3a3a98" ns3:_="" ns4:_="">
    <xsd:import namespace="a73926ee-391e-43c7-8ce8-9c2728cd45f8"/>
    <xsd:import namespace="31522cbd-449e-4f17-83d7-d383f329507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4:SharedWithUsers" minOccurs="0"/>
                <xsd:element ref="ns4:SharedWithDetails" minOccurs="0"/>
                <xsd:element ref="ns4:SharingHintHash"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3926ee-391e-43c7-8ce8-9c2728cd45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522cbd-449e-4f17-83d7-d383f3295077"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SharingHintHash" ma:index="15"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A20AF5-BAFC-4742-B6AB-BD90A1F25268}">
  <ds:schemaRefs>
    <ds:schemaRef ds:uri="http://schemas.microsoft.com/sharepoint/v3/contenttype/forms"/>
  </ds:schemaRefs>
</ds:datastoreItem>
</file>

<file path=customXml/itemProps2.xml><?xml version="1.0" encoding="utf-8"?>
<ds:datastoreItem xmlns:ds="http://schemas.openxmlformats.org/officeDocument/2006/customXml" ds:itemID="{A477692C-EF78-472D-83F7-25D09EFE39B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5498745-A27B-4B22-802C-F658D9CD0A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3926ee-391e-43c7-8ce8-9c2728cd45f8"/>
    <ds:schemaRef ds:uri="31522cbd-449e-4f17-83d7-d383f32950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Matriz Riesgos Corrupción</vt:lpstr>
      <vt:lpstr>Hoja1</vt:lpstr>
      <vt:lpstr>Descripción del Control </vt:lpstr>
      <vt:lpstr>Riesgo Corrupción</vt:lpstr>
      <vt:lpstr>Listados</vt:lpstr>
      <vt:lpstr>'Matriz Riesgos Corrupción'!Área_de_impresión</vt:lpstr>
      <vt:lpstr>'Matriz Riesgos Corrupción'!Títulos_a_imprimir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dc:creator>
  <cp:lastModifiedBy>Analista 1</cp:lastModifiedBy>
  <dcterms:created xsi:type="dcterms:W3CDTF">2020-08-31T01:37:35Z</dcterms:created>
  <dcterms:modified xsi:type="dcterms:W3CDTF">2022-12-12T12:53:21Z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0x010100C5DC68DEC931894C9501D5CF1F37FF97</vt:lpwstr>
  </property>
</Properties>
</file>